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C:\DATEN_lokal\Lieferantenhandbuch\"/>
    </mc:Choice>
  </mc:AlternateContent>
  <xr:revisionPtr revIDLastSave="0" documentId="8_{33232D82-4764-4AB0-90D3-2D5BA8535599}" xr6:coauthVersionLast="47" xr6:coauthVersionMax="47" xr10:uidLastSave="{00000000-0000-0000-0000-000000000000}"/>
  <bookViews>
    <workbookView xWindow="-28920" yWindow="-120" windowWidth="29040" windowHeight="15840" xr2:uid="{00000000-000D-0000-FFFF-FFFF00000000}"/>
  </bookViews>
  <sheets>
    <sheet name="Vorlage" sheetId="1" r:id="rId1"/>
    <sheet name="Werte" sheetId="3" state="hidden" r:id="rId2"/>
    <sheet name="englisch" sheetId="2" state="hidden" r:id="rId3"/>
  </sheets>
  <definedNames>
    <definedName name="_xlnm._FilterDatabase" localSheetId="0" hidden="1">Vorlage!$A$8:$K$38</definedName>
    <definedName name="_xlnm.Print_Area" localSheetId="2">englisch!$A$1:$Z$66</definedName>
    <definedName name="_xlnm.Print_Area" localSheetId="0">Vorlage!$A$1:$K$66</definedName>
    <definedName name="Text10" localSheetId="2">englisch!$C$6</definedName>
    <definedName name="Text10" localSheetId="0">Vorlage!$C$6</definedName>
    <definedName name="Text11" localSheetId="2">englisch!#REF!</definedName>
    <definedName name="Text11" localSheetId="0">Vorlage!#REF!</definedName>
    <definedName name="Text13" localSheetId="2">englisch!#REF!</definedName>
    <definedName name="Text13" localSheetId="0">Vorlage!#REF!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4" i="1"/>
  <c r="B19" i="1"/>
  <c r="F58" i="1"/>
  <c r="B22" i="1"/>
  <c r="B13" i="3"/>
  <c r="B12" i="3"/>
  <c r="B8" i="3"/>
  <c r="F56" i="1"/>
  <c r="B25" i="1"/>
  <c r="A39" i="1"/>
  <c r="B38" i="1"/>
  <c r="B20" i="1"/>
  <c r="B24" i="1"/>
  <c r="B31" i="1"/>
  <c r="B37" i="1" l="1"/>
  <c r="B36" i="1"/>
  <c r="B11" i="1"/>
  <c r="B4" i="3" l="1"/>
  <c r="B5" i="3"/>
  <c r="B6" i="3"/>
  <c r="B7" i="3"/>
  <c r="B9" i="3"/>
  <c r="B10" i="3"/>
  <c r="B11" i="3"/>
  <c r="B3" i="3"/>
  <c r="J38" i="1" l="1"/>
  <c r="J30" i="1"/>
  <c r="J21" i="1"/>
  <c r="J13" i="1"/>
  <c r="J29" i="1"/>
  <c r="J20" i="1"/>
  <c r="J12" i="1"/>
  <c r="J36" i="1"/>
  <c r="J19" i="1"/>
  <c r="J10" i="1"/>
  <c r="J34" i="1"/>
  <c r="J26" i="1"/>
  <c r="J17" i="1"/>
  <c r="J9" i="1"/>
  <c r="J22" i="1"/>
  <c r="J31" i="1"/>
  <c r="J23" i="1"/>
  <c r="J37" i="1"/>
  <c r="J28" i="1"/>
  <c r="J11" i="1"/>
  <c r="J35" i="1"/>
  <c r="J27" i="1"/>
  <c r="J18" i="1"/>
  <c r="J33" i="1"/>
  <c r="J25" i="1"/>
  <c r="J16" i="1"/>
  <c r="J32" i="1"/>
  <c r="J24" i="1"/>
  <c r="J15" i="1"/>
  <c r="J14" i="1"/>
  <c r="J8" i="1"/>
  <c r="F57" i="1"/>
  <c r="F55" i="1"/>
  <c r="F54" i="1"/>
  <c r="F53" i="1"/>
  <c r="E6" i="1"/>
  <c r="G6" i="1"/>
  <c r="A53" i="1"/>
  <c r="H64" i="1" l="1"/>
  <c r="F64" i="1"/>
  <c r="A65" i="1"/>
  <c r="A64" i="1"/>
  <c r="A59" i="1"/>
  <c r="A57" i="1"/>
  <c r="A56" i="1"/>
  <c r="A55" i="1"/>
  <c r="A54" i="1"/>
  <c r="A51" i="1"/>
  <c r="A49" i="1"/>
  <c r="A48" i="1"/>
  <c r="A46" i="1"/>
  <c r="A44" i="1"/>
  <c r="A43" i="1"/>
  <c r="A42" i="1"/>
  <c r="A41" i="1"/>
  <c r="A2" i="1"/>
  <c r="A1" i="1"/>
  <c r="G5" i="1"/>
  <c r="B9" i="1"/>
  <c r="B6" i="1"/>
  <c r="B4" i="1"/>
  <c r="B8" i="1"/>
  <c r="B35" i="1"/>
  <c r="B34" i="1"/>
  <c r="B33" i="1"/>
  <c r="B32" i="1"/>
  <c r="B30" i="1"/>
  <c r="B29" i="1"/>
  <c r="B28" i="1"/>
  <c r="B27" i="1"/>
  <c r="B26" i="1"/>
  <c r="B23" i="1"/>
  <c r="B21" i="1"/>
  <c r="B18" i="1"/>
  <c r="B17" i="1"/>
  <c r="B15" i="1"/>
  <c r="B13" i="1"/>
  <c r="B12" i="1"/>
  <c r="B10" i="1"/>
</calcChain>
</file>

<file path=xl/sharedStrings.xml><?xml version="1.0" encoding="utf-8"?>
<sst xmlns="http://schemas.openxmlformats.org/spreadsheetml/2006/main" count="891" uniqueCount="124">
  <si>
    <t>     </t>
  </si>
  <si>
    <t>DG</t>
  </si>
  <si>
    <t>SM</t>
  </si>
  <si>
    <t>KS</t>
  </si>
  <si>
    <t>EM</t>
  </si>
  <si>
    <t>HF</t>
  </si>
  <si>
    <t>EB</t>
  </si>
  <si>
    <t>KT</t>
  </si>
  <si>
    <t>AL</t>
  </si>
  <si>
    <t>SKT</t>
  </si>
  <si>
    <t>V</t>
  </si>
  <si>
    <t>-</t>
  </si>
  <si>
    <t>D</t>
  </si>
  <si>
    <t>()</t>
  </si>
  <si>
    <t xml:space="preserve">- </t>
  </si>
  <si>
    <t>Nr.</t>
  </si>
  <si>
    <t>0.1</t>
  </si>
  <si>
    <t>1.1</t>
  </si>
  <si>
    <t>1.4</t>
  </si>
  <si>
    <t>2.1</t>
  </si>
  <si>
    <t>2.2</t>
  </si>
  <si>
    <t>3.2</t>
  </si>
  <si>
    <t>3.7</t>
  </si>
  <si>
    <t>3.10</t>
  </si>
  <si>
    <t>3.11</t>
  </si>
  <si>
    <t>4.3</t>
  </si>
  <si>
    <t>5.2</t>
  </si>
  <si>
    <t>6.1</t>
  </si>
  <si>
    <t>EL</t>
  </si>
  <si>
    <t>Elastomer</t>
  </si>
  <si>
    <t xml:space="preserve"> -</t>
  </si>
  <si>
    <t>Supplier:</t>
  </si>
  <si>
    <t>Material number 
epL:</t>
  </si>
  <si>
    <t>Release of supplier parts</t>
  </si>
  <si>
    <t xml:space="preserve">Checklist for new parts and product / process changes of supplier parts </t>
  </si>
  <si>
    <t>Confirmation of the implementation of a process FMEA</t>
  </si>
  <si>
    <t xml:space="preserve">Test results according to TK sheet </t>
  </si>
  <si>
    <t>Material test certificate of the raw material batch used</t>
  </si>
  <si>
    <t>Confirmation and results of the characteristic curves according to specification</t>
  </si>
  <si>
    <t>Verification of passed life test (defined in the development specification).</t>
  </si>
  <si>
    <t>ESD protection specifications complied with</t>
  </si>
  <si>
    <t>Barcode according to drawing and readable</t>
  </si>
  <si>
    <t>Submission of the internal release of involved subcontractors and the corresponding process step</t>
  </si>
  <si>
    <t>Recommended processing parameters according to manufacturer</t>
  </si>
  <si>
    <t>Confirmation of the circuit connection according to Z45 with parts list (specification of the components used, manufacturer and designation) and micrograph of the contacts used.</t>
  </si>
  <si>
    <t>Implementation of a measurement system analysis MSA</t>
  </si>
  <si>
    <t>D  :   Execution, documentation and archiving at the supplier (if necessary for inspection by epL).</t>
  </si>
  <si>
    <t>( ) :   Only applicable if explicitly required, e.g. in the drawing or purchase order.</t>
  </si>
  <si>
    <t xml:space="preserve">  - :   not required</t>
  </si>
  <si>
    <t>UL file of the PCB laminate used with designation and naming of the manufacturer. Submission UL file of the raw PCB manufacturer with indication of the process used (each with Yellow Card for ZPMV.2 and ZPMV.8).</t>
  </si>
  <si>
    <t>V  :   Submission Release Process</t>
  </si>
  <si>
    <t xml:space="preserve">The supplier confirms by checking off in the column "Documents/parts to be supplied" that the required documents are attached to the release or are available on site. </t>
  </si>
  <si>
    <t xml:space="preserve">Confirmation: </t>
  </si>
  <si>
    <t>This form must be signed and attached to the release documents.</t>
  </si>
  <si>
    <t>List of abbreviations (Commodities)</t>
  </si>
  <si>
    <t>Electronics (e.g. PCBA's, E-box)</t>
  </si>
  <si>
    <t>Die casting</t>
  </si>
  <si>
    <t>Stepper motor, motor in general</t>
  </si>
  <si>
    <t>Plastic</t>
  </si>
  <si>
    <t>Hard ferrite</t>
  </si>
  <si>
    <t>Electronic components (e.g. coil, circuit connection, capacitor)</t>
  </si>
  <si>
    <t>General (e.g. ball bearings, springs, stampings, turned parts...)</t>
  </si>
  <si>
    <t>Safety critical part (only if required by drawing)</t>
  </si>
  <si>
    <t>Comment:</t>
  </si>
  <si>
    <r>
      <rPr>
        <b/>
        <sz val="11"/>
        <color theme="1"/>
        <rFont val="Arial"/>
        <family val="2"/>
      </rPr>
      <t>Created</t>
    </r>
    <r>
      <rPr>
        <sz val="11"/>
        <color theme="1"/>
        <rFont val="Arial"/>
        <family val="2"/>
      </rPr>
      <t xml:space="preserve">
</t>
    </r>
    <r>
      <rPr>
        <sz val="9"/>
        <color theme="1"/>
        <rFont val="Arial"/>
        <family val="2"/>
      </rPr>
      <t>supplier, name</t>
    </r>
  </si>
  <si>
    <t>Date:</t>
  </si>
  <si>
    <t>Sign:</t>
  </si>
  <si>
    <t>Catalog part</t>
  </si>
  <si>
    <t>Material no. 
Supplier</t>
  </si>
  <si>
    <t>Submisson of the countersigned production parts list</t>
  </si>
  <si>
    <t>UL-Traceability verification</t>
  </si>
  <si>
    <t>Documents / parts to be provided</t>
  </si>
  <si>
    <t>In case of initial tool release - 3D scan according to current model (if equipment available)</t>
  </si>
  <si>
    <t>Verification of required capabilities according to specification / drawing (cpk, cmk, B67 ...)</t>
  </si>
  <si>
    <t>Process flow diagram and product control plan incl. indication of the measuring equipment used</t>
  </si>
  <si>
    <t xml:space="preserve">Confirmation 100 % visual inspection by employee or AOI, soldering quality according to the required IPC610 class </t>
  </si>
  <si>
    <t>Material designation</t>
  </si>
  <si>
    <t>Cover sheet (VDA Band 2) or specific commodity coversheet or Part submission warrant ( PSW ) / coversheet PPF-report</t>
  </si>
  <si>
    <t>Deutsch</t>
  </si>
  <si>
    <t>Sprache/language:</t>
  </si>
  <si>
    <t>Commodities:</t>
  </si>
  <si>
    <t>Elektronik (z. B. Leiterplatte, E-Box)</t>
  </si>
  <si>
    <t>Druckguss</t>
  </si>
  <si>
    <t>Schrittmotor, Motor allgemein</t>
  </si>
  <si>
    <t>Kunststoff</t>
  </si>
  <si>
    <t>Hartferrit</t>
  </si>
  <si>
    <t>Elektronikbauteile (z.b. Spule, Schaltverbindung, Kondensator</t>
  </si>
  <si>
    <t>Katalogteil</t>
  </si>
  <si>
    <t>Sicherheitskritisches Teil (nur wenn lt. Zeichnung gefordert)</t>
  </si>
  <si>
    <t>Allgemein (z. B. Kugellager, Federn, Stanz-, Drehteile…)</t>
  </si>
  <si>
    <t>Sprache / language:</t>
  </si>
  <si>
    <t>Confirmation of RoHS and REACh conformity for ebm-papst Landshut products, if not already confirmed in advance via a RuR document. If RoHS exemptions or SVHC substances of the REACH candidate list are used, the affected component must be named.</t>
  </si>
  <si>
    <t>5.6</t>
  </si>
  <si>
    <t>Packaging instruction according to latest documentation (if available)</t>
  </si>
  <si>
    <t>Confirmation that the software used complies with the specifications and submission from the readout data</t>
  </si>
  <si>
    <t>Machine and tool parameters; Submission of the parts history</t>
  </si>
  <si>
    <t>Confirmation and results of the functional test according to the test specification; CRC template regarding the parts list</t>
  </si>
  <si>
    <t>3.1.1</t>
  </si>
  <si>
    <t>3.1.2</t>
  </si>
  <si>
    <t>3.3.1</t>
  </si>
  <si>
    <t>3.3.2</t>
  </si>
  <si>
    <t>3.1.3</t>
  </si>
  <si>
    <t>3.8.1</t>
  </si>
  <si>
    <t>3.8.2</t>
  </si>
  <si>
    <t>4.6.1</t>
  </si>
  <si>
    <t>4.6.2</t>
  </si>
  <si>
    <t>4.6.3</t>
  </si>
  <si>
    <t>5.1.1</t>
  </si>
  <si>
    <t>5.1.2</t>
  </si>
  <si>
    <t>5.4.1</t>
  </si>
  <si>
    <t>5.4.2</t>
  </si>
  <si>
    <t>Varnishing according to the specifications of the TK sheet - pictures of a varnished PCBA (front and back side) in advance for inspection</t>
  </si>
  <si>
    <t>3.3.3</t>
  </si>
  <si>
    <t>3.1.4</t>
  </si>
  <si>
    <t xml:space="preserve">
</t>
  </si>
  <si>
    <t>Confirmation and results of the ICT according to the test specification and that the programming is manufacturer-compliant and process-safe.</t>
  </si>
  <si>
    <t>Additional requirements:</t>
  </si>
  <si>
    <t>Verification of the soldering of electrolytic capacitors and film capacitors in accordance with IPC-610 by using a Micrograph, CT or X-ray image</t>
  </si>
  <si>
    <t>Display</t>
  </si>
  <si>
    <t>DSPL</t>
  </si>
  <si>
    <t>Confirmation, that the attributes (brightness, light colour, …) are tested according to specification and fulfill the specification</t>
  </si>
  <si>
    <t>3.3.4</t>
  </si>
  <si>
    <t>Submission of the positioned drawing Z45 / Z47 / B03 / B05 etc.</t>
  </si>
  <si>
    <t>Measurement results Z45 / Z47 / B03 / B05 etc. incl. indication of the measuring equipment used; submission of the used solder profil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</si>
</sst>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amily val="2"/>
    </font>
    <font>
      <b/>
      <sz val="11"/>
      <color theme="1"/>
      <name val="Arial"/>
      <family val="2"/>
    </font>
    <font>
      <b/>
      <sz val="9"/>
      <color theme="1"/>
      <name val="Arial"/>
      <family val="2"/>
    </font>
    <font>
      <sz val="9"/>
      <color theme="1"/>
      <name val="Arial"/>
      <family val="2"/>
    </font>
    <font>
      <b/>
      <sz val="8"/>
      <color theme="1"/>
      <name val="Arial"/>
      <family val="2"/>
    </font>
    <font>
      <sz val="8"/>
      <color theme="1"/>
      <name val="Arial"/>
      <family val="2"/>
    </font>
    <font>
      <sz val="14"/>
      <color theme="1"/>
      <name val="Arial"/>
      <family val="2"/>
    </font>
    <font>
      <b/>
      <sz val="12"/>
      <color theme="1"/>
      <name val="Arial"/>
      <family val="2"/>
    </font>
    <font>
      <sz val="9"/>
      <color rgb="FF000000"/>
      <name val="Arial"/>
      <family val="2"/>
    </font>
    <font>
      <sz val="9"/>
      <color theme="1"/>
      <name val="Times New Roman"/>
      <family val="1"/>
    </font>
    <font>
      <b/>
      <sz val="14"/>
      <color theme="1"/>
      <name val="Arial"/>
      <family val="2"/>
    </font>
    <font>
      <b/>
      <sz val="20"/>
      <color theme="1"/>
      <name val="Arial"/>
      <family val="2"/>
    </font>
    <font>
      <b/>
      <u/>
      <sz val="10"/>
      <color theme="1"/>
      <name val="Arial"/>
      <family val="2"/>
    </font>
    <font>
      <sz val="9"/>
      <name val="Arial"/>
      <family val="2"/>
    </font>
    <font>
      <u/>
      <sz val="9"/>
      <color theme="1"/>
      <name val="Arial"/>
      <family val="2"/>
    </font>
    <font>
      <b/>
      <sz val="10"/>
      <color rgb="FFFF0000"/>
      <name val="Arial"/>
      <family val="2"/>
    </font>
    <font>
      <sz val="11"/>
      <color theme="1"/>
      <name val="Wingdings 2"/>
      <family val="1"/>
      <charset val="2"/>
    </font>
    <font>
      <sz val="10"/>
      <color theme="1"/>
      <name val="Arial"/>
      <family val="2"/>
    </font>
    <font>
      <b/>
      <sz val="12"/>
      <color rgb="FFFF0000"/>
      <name val="Arial"/>
      <family val="2"/>
    </font>
    <font>
      <sz val="12"/>
      <color theme="1"/>
      <name val="Arial"/>
      <family val="2"/>
    </font>
    <font>
      <b/>
      <sz val="10"/>
      <color theme="1"/>
      <name val="Arial"/>
      <family val="2"/>
    </font>
    <font>
      <b/>
      <u/>
      <sz val="11"/>
      <color theme="1"/>
      <name val="Arial"/>
      <family val="2"/>
    </font>
    <font>
      <u/>
      <sz val="11"/>
      <color theme="1"/>
      <name val="Arial"/>
      <family val="2"/>
    </font>
    <font>
      <sz val="11"/>
      <name val="Arial"/>
      <family val="2"/>
    </font>
    <font>
      <sz val="11"/>
      <color theme="4" tint="-0.249977111117893"/>
      <name val="Arial"/>
      <family val="2"/>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ck">
        <color indexed="64"/>
      </left>
      <right style="thin">
        <color theme="0" tint="-0.24994659260841701"/>
      </right>
      <top style="medium">
        <color indexed="64"/>
      </top>
      <bottom style="thick">
        <color indexed="64"/>
      </bottom>
      <diagonal/>
    </border>
    <border>
      <left style="thick">
        <color indexed="64"/>
      </left>
      <right style="thin">
        <color theme="0" tint="-0.24994659260841701"/>
      </right>
      <top style="medium">
        <color indexed="64"/>
      </top>
      <bottom style="medium">
        <color indexed="64"/>
      </bottom>
      <diagonal/>
    </border>
    <border>
      <left style="thin">
        <color theme="0" tint="-0.24994659260841701"/>
      </left>
      <right style="thick">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ck">
        <color indexed="64"/>
      </left>
      <right style="thin">
        <color theme="0" tint="-0.24994659260841701"/>
      </right>
      <top style="medium">
        <color indexed="64"/>
      </top>
      <bottom/>
      <diagonal/>
    </border>
    <border>
      <left style="thick">
        <color indexed="64"/>
      </left>
      <right/>
      <top style="medium">
        <color indexed="64"/>
      </top>
      <bottom style="medium">
        <color indexed="64"/>
      </bottom>
      <diagonal/>
    </border>
    <border>
      <left/>
      <right/>
      <top style="thick">
        <color indexed="64"/>
      </top>
      <bottom style="medium">
        <color indexed="64"/>
      </bottom>
      <diagonal/>
    </border>
    <border>
      <left/>
      <right/>
      <top style="medium">
        <color indexed="64"/>
      </top>
      <bottom style="thick">
        <color indexed="64"/>
      </bottom>
      <diagonal/>
    </border>
  </borders>
  <cellStyleXfs count="1">
    <xf numFmtId="0" fontId="0" fillId="0" borderId="0"/>
  </cellStyleXfs>
  <cellXfs count="181">
    <xf numFmtId="0" fontId="0" fillId="0" borderId="0" xfId="0"/>
    <xf numFmtId="0" fontId="0" fillId="0" borderId="1" xfId="0" applyBorder="1"/>
    <xf numFmtId="0" fontId="0" fillId="0" borderId="3" xfId="0" applyBorder="1"/>
    <xf numFmtId="0" fontId="7" fillId="0" borderId="4"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4" xfId="0" applyFont="1" applyFill="1" applyBorder="1" applyAlignment="1">
      <alignment vertical="center" wrapText="1"/>
    </xf>
    <xf numFmtId="0" fontId="3" fillId="0" borderId="5" xfId="0" applyFont="1" applyFill="1" applyBorder="1" applyAlignment="1">
      <alignment horizontal="justify" vertical="center" wrapText="1"/>
    </xf>
    <xf numFmtId="0" fontId="0" fillId="0" borderId="6" xfId="0" applyBorder="1"/>
    <xf numFmtId="0" fontId="0" fillId="0" borderId="7" xfId="0" applyBorder="1"/>
    <xf numFmtId="0" fontId="2" fillId="0" borderId="7" xfId="0" applyFont="1" applyBorder="1" applyAlignment="1">
      <alignment horizontal="justify" vertical="center" wrapText="1"/>
    </xf>
    <xf numFmtId="0" fontId="0" fillId="0" borderId="2" xfId="0" applyBorder="1" applyAlignment="1">
      <alignment horizontal="center"/>
    </xf>
    <xf numFmtId="0" fontId="10" fillId="0" borderId="0" xfId="0" applyFont="1"/>
    <xf numFmtId="0" fontId="11" fillId="0" borderId="0" xfId="0" applyFont="1"/>
    <xf numFmtId="0" fontId="6" fillId="0" borderId="0" xfId="0" applyFont="1"/>
    <xf numFmtId="0" fontId="4" fillId="0" borderId="0" xfId="0" applyFont="1" applyAlignment="1">
      <alignment horizontal="justify" vertical="center"/>
    </xf>
    <xf numFmtId="0" fontId="12" fillId="0" borderId="0" xfId="0" applyFont="1"/>
    <xf numFmtId="0" fontId="5" fillId="0" borderId="0" xfId="0" applyFont="1" applyAlignment="1">
      <alignment vertical="center"/>
    </xf>
    <xf numFmtId="0" fontId="3" fillId="0" borderId="11" xfId="0" applyFont="1" applyBorder="1" applyAlignment="1">
      <alignment horizontal="center" vertical="center" wrapText="1"/>
    </xf>
    <xf numFmtId="0" fontId="5" fillId="0" borderId="0" xfId="0" applyFont="1" applyAlignment="1">
      <alignment horizontal="left" vertical="center"/>
    </xf>
    <xf numFmtId="0" fontId="2" fillId="0" borderId="0" xfId="0" applyFont="1" applyAlignment="1">
      <alignment horizontal="left" vertical="center"/>
    </xf>
    <xf numFmtId="0" fontId="2" fillId="0" borderId="7" xfId="0" applyFont="1" applyBorder="1" applyAlignment="1">
      <alignment vertical="center" wrapText="1"/>
    </xf>
    <xf numFmtId="0" fontId="5" fillId="0" borderId="0" xfId="0" applyFont="1" applyAlignment="1">
      <alignment horizontal="left" vertical="center"/>
    </xf>
    <xf numFmtId="0" fontId="3" fillId="0" borderId="0" xfId="0" applyFont="1" applyAlignment="1">
      <alignment horizontal="left"/>
    </xf>
    <xf numFmtId="0" fontId="2" fillId="0" borderId="0" xfId="0" applyFont="1" applyAlignment="1">
      <alignment horizontal="left" vertical="center"/>
    </xf>
    <xf numFmtId="0" fontId="0" fillId="0" borderId="2" xfId="0" applyBorder="1" applyAlignment="1">
      <alignment horizontal="center"/>
    </xf>
    <xf numFmtId="0" fontId="5" fillId="0" borderId="0" xfId="0" applyFont="1" applyFill="1" applyAlignment="1">
      <alignment horizontal="left" vertical="center"/>
    </xf>
    <xf numFmtId="0" fontId="2" fillId="0" borderId="0" xfId="0" applyFont="1" applyFill="1" applyAlignment="1">
      <alignment horizontal="left" vertical="center"/>
    </xf>
    <xf numFmtId="0" fontId="15" fillId="0" borderId="0" xfId="0" applyFont="1" applyAlignment="1">
      <alignment horizontal="left" vertical="center"/>
    </xf>
    <xf numFmtId="0" fontId="16" fillId="0" borderId="0" xfId="0" applyFont="1"/>
    <xf numFmtId="0" fontId="3" fillId="0" borderId="0" xfId="0" applyFont="1" applyAlignment="1">
      <alignment horizontal="left"/>
    </xf>
    <xf numFmtId="0" fontId="2" fillId="0" borderId="0" xfId="0" applyFont="1" applyAlignment="1">
      <alignment horizontal="left" vertical="center"/>
    </xf>
    <xf numFmtId="0" fontId="1" fillId="0" borderId="2" xfId="0" applyFont="1" applyBorder="1" applyAlignment="1">
      <alignment horizontal="left" vertical="top"/>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8"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9"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3" fillId="2" borderId="17"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18" xfId="0" applyFont="1" applyBorder="1" applyAlignment="1">
      <alignment horizontal="center" vertical="center" wrapText="1"/>
    </xf>
    <xf numFmtId="0" fontId="1" fillId="0" borderId="11" xfId="0" applyFont="1" applyBorder="1" applyAlignment="1">
      <alignment horizontal="left" vertical="top"/>
    </xf>
    <xf numFmtId="0" fontId="5" fillId="0" borderId="0" xfId="0" applyFont="1" applyAlignment="1">
      <alignment horizontal="left" vertical="center"/>
    </xf>
    <xf numFmtId="0" fontId="15" fillId="0" borderId="11" xfId="0" applyFont="1" applyBorder="1" applyAlignment="1">
      <alignment horizontal="center" vertical="center" wrapText="1"/>
    </xf>
    <xf numFmtId="0" fontId="0" fillId="0" borderId="19" xfId="0" applyBorder="1"/>
    <xf numFmtId="0" fontId="7" fillId="0" borderId="0"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0" xfId="0" applyFont="1" applyFill="1" applyBorder="1" applyAlignment="1">
      <alignment vertical="center" wrapText="1"/>
    </xf>
    <xf numFmtId="0" fontId="1" fillId="0" borderId="21" xfId="0" applyFont="1" applyBorder="1" applyAlignment="1">
      <alignment horizontal="center" vertical="center"/>
    </xf>
    <xf numFmtId="0" fontId="3" fillId="0" borderId="21" xfId="0" applyFont="1" applyFill="1" applyBorder="1" applyAlignment="1">
      <alignment horizontal="center" vertical="center" wrapText="1"/>
    </xf>
    <xf numFmtId="0" fontId="3" fillId="0" borderId="21" xfId="0" applyFont="1" applyBorder="1" applyAlignment="1">
      <alignment horizontal="center" vertical="center"/>
    </xf>
    <xf numFmtId="0" fontId="5" fillId="0" borderId="0" xfId="0" applyFont="1" applyFill="1" applyBorder="1" applyAlignment="1">
      <alignment horizontal="left" vertical="center"/>
    </xf>
    <xf numFmtId="0" fontId="15" fillId="0" borderId="0" xfId="0" applyFont="1" applyFill="1" applyAlignment="1">
      <alignment horizontal="left" vertical="center"/>
    </xf>
    <xf numFmtId="0" fontId="3" fillId="0" borderId="0" xfId="0" applyFont="1" applyAlignment="1">
      <alignment horizontal="left" vertical="top"/>
    </xf>
    <xf numFmtId="0" fontId="3" fillId="0" borderId="0" xfId="0" applyFont="1" applyAlignment="1">
      <alignment horizontal="left"/>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Border="1" applyAlignment="1">
      <alignment horizontal="left" vertical="top" wrapText="1"/>
    </xf>
    <xf numFmtId="0" fontId="1" fillId="0" borderId="4" xfId="0" applyFont="1" applyBorder="1" applyAlignment="1">
      <alignment horizontal="left" vertical="top"/>
    </xf>
    <xf numFmtId="0" fontId="1" fillId="0" borderId="0" xfId="0" applyFont="1" applyBorder="1" applyAlignment="1">
      <alignment horizontal="left" vertical="top"/>
    </xf>
    <xf numFmtId="0" fontId="1" fillId="0" borderId="20" xfId="0" applyFont="1" applyBorder="1" applyAlignment="1">
      <alignment horizontal="left" vertical="top"/>
    </xf>
    <xf numFmtId="0" fontId="1" fillId="0" borderId="7" xfId="0" applyFont="1" applyBorder="1" applyAlignment="1">
      <alignment horizontal="left" vertical="top"/>
    </xf>
    <xf numFmtId="0" fontId="1" fillId="0" borderId="1" xfId="0" applyFont="1" applyBorder="1" applyAlignment="1">
      <alignment horizontal="left" vertical="top"/>
    </xf>
    <xf numFmtId="0" fontId="2" fillId="0" borderId="7" xfId="0" applyFont="1" applyBorder="1" applyAlignment="1">
      <alignment horizontal="center" vertical="center" wrapText="1"/>
    </xf>
    <xf numFmtId="0" fontId="3" fillId="0" borderId="5" xfId="0" applyFont="1" applyFill="1" applyBorder="1" applyAlignment="1">
      <alignment vertical="center" wrapText="1"/>
    </xf>
    <xf numFmtId="0" fontId="2" fillId="0" borderId="1" xfId="0" applyFont="1" applyBorder="1" applyAlignment="1">
      <alignment horizontal="center" vertical="center" wrapText="1"/>
    </xf>
    <xf numFmtId="0" fontId="5" fillId="0" borderId="0" xfId="0" applyFont="1" applyFill="1" applyAlignment="1">
      <alignment vertical="center"/>
    </xf>
    <xf numFmtId="0" fontId="1" fillId="0" borderId="4" xfId="0" applyFont="1" applyBorder="1" applyAlignment="1">
      <alignment vertical="top"/>
    </xf>
    <xf numFmtId="0" fontId="1" fillId="0" borderId="5" xfId="0" applyFont="1" applyBorder="1" applyAlignment="1">
      <alignment vertical="top"/>
    </xf>
    <xf numFmtId="0" fontId="1" fillId="0" borderId="0" xfId="0" applyFont="1" applyBorder="1" applyAlignment="1">
      <alignment vertical="top"/>
    </xf>
    <xf numFmtId="0" fontId="1" fillId="0" borderId="20" xfId="0" applyFont="1" applyBorder="1" applyAlignment="1">
      <alignment vertical="top"/>
    </xf>
    <xf numFmtId="0" fontId="1" fillId="0" borderId="7" xfId="0" applyFont="1" applyBorder="1" applyAlignment="1">
      <alignment vertical="top"/>
    </xf>
    <xf numFmtId="0" fontId="1" fillId="0" borderId="1" xfId="0" applyFont="1" applyBorder="1" applyAlignment="1">
      <alignment vertical="top"/>
    </xf>
    <xf numFmtId="0" fontId="7" fillId="0" borderId="7" xfId="0" applyFont="1" applyBorder="1" applyAlignment="1">
      <alignment horizontal="justify" vertical="center" wrapText="1"/>
    </xf>
    <xf numFmtId="0" fontId="7" fillId="0" borderId="7" xfId="0" applyFont="1" applyBorder="1" applyAlignment="1">
      <alignment horizontal="center" vertical="center" wrapText="1"/>
    </xf>
    <xf numFmtId="0" fontId="0" fillId="0" borderId="8" xfId="0" applyBorder="1"/>
    <xf numFmtId="49" fontId="17" fillId="0" borderId="10" xfId="0" applyNumberFormat="1" applyFont="1" applyBorder="1" applyAlignment="1">
      <alignment horizontal="center" vertical="center" wrapText="1"/>
    </xf>
    <xf numFmtId="0" fontId="0" fillId="0" borderId="4" xfId="0" applyBorder="1"/>
    <xf numFmtId="0" fontId="0" fillId="0" borderId="5" xfId="0" applyBorder="1"/>
    <xf numFmtId="0" fontId="17" fillId="0" borderId="0" xfId="0" applyFont="1" applyAlignment="1">
      <alignment horizontal="left" vertical="center"/>
    </xf>
    <xf numFmtId="0" fontId="20" fillId="0" borderId="0" xfId="0" applyFont="1" applyAlignment="1">
      <alignment horizontal="left" vertical="center"/>
    </xf>
    <xf numFmtId="0" fontId="21" fillId="0" borderId="0" xfId="0" applyFont="1"/>
    <xf numFmtId="0" fontId="22" fillId="0" borderId="0" xfId="0" applyFont="1" applyAlignment="1">
      <alignment horizontal="left" vertical="top"/>
    </xf>
    <xf numFmtId="0" fontId="1" fillId="0" borderId="0" xfId="0" applyFont="1" applyAlignment="1">
      <alignment horizontal="left" vertical="center"/>
    </xf>
    <xf numFmtId="0" fontId="0" fillId="0" borderId="11" xfId="0" applyFont="1" applyBorder="1" applyAlignment="1">
      <alignment horizontal="center" vertical="center" wrapText="1"/>
    </xf>
    <xf numFmtId="0" fontId="0" fillId="0" borderId="4" xfId="0" applyFont="1" applyFill="1" applyBorder="1" applyAlignment="1">
      <alignment horizontal="justify" vertical="center" wrapText="1"/>
    </xf>
    <xf numFmtId="0" fontId="5" fillId="0" borderId="0" xfId="0" applyFont="1" applyAlignment="1">
      <alignment horizontal="left" vertical="center"/>
    </xf>
    <xf numFmtId="0" fontId="15" fillId="0" borderId="11" xfId="0" applyFont="1" applyBorder="1" applyAlignment="1">
      <alignment horizontal="center" vertical="center" wrapText="1"/>
    </xf>
    <xf numFmtId="0" fontId="24" fillId="0" borderId="4" xfId="0" applyFont="1" applyFill="1" applyBorder="1" applyAlignment="1">
      <alignment horizontal="right" vertical="center" wrapText="1"/>
    </xf>
    <xf numFmtId="0" fontId="24" fillId="0" borderId="4" xfId="0" applyFont="1" applyFill="1" applyBorder="1" applyAlignment="1">
      <alignment vertical="center" wrapText="1"/>
    </xf>
    <xf numFmtId="0" fontId="24" fillId="0" borderId="0" xfId="0" applyFont="1" applyFill="1" applyBorder="1" applyAlignment="1">
      <alignment horizontal="right" vertical="center" wrapText="1"/>
    </xf>
    <xf numFmtId="0" fontId="3" fillId="2" borderId="30" xfId="0" applyFont="1" applyFill="1" applyBorder="1" applyAlignment="1">
      <alignment horizontal="center" vertical="center" wrapText="1"/>
    </xf>
    <xf numFmtId="0" fontId="5" fillId="0" borderId="0" xfId="0" applyFont="1" applyAlignment="1">
      <alignment horizontal="left" vertical="center"/>
    </xf>
    <xf numFmtId="0" fontId="0" fillId="0" borderId="0" xfId="0" quotePrefix="1"/>
    <xf numFmtId="0" fontId="0" fillId="0" borderId="0" xfId="0" applyAlignment="1">
      <alignment wrapText="1"/>
    </xf>
    <xf numFmtId="0" fontId="3" fillId="0" borderId="0" xfId="0" applyFont="1" applyAlignment="1">
      <alignment horizontal="left"/>
    </xf>
    <xf numFmtId="0" fontId="15" fillId="0" borderId="11" xfId="0" applyFont="1" applyBorder="1" applyAlignment="1">
      <alignment horizontal="center" vertical="center" wrapText="1"/>
    </xf>
    <xf numFmtId="0" fontId="3" fillId="2" borderId="8"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0" borderId="21" xfId="0" quotePrefix="1" applyFont="1" applyFill="1" applyBorder="1" applyAlignment="1">
      <alignment horizontal="center" vertical="center" wrapText="1"/>
    </xf>
    <xf numFmtId="0" fontId="3" fillId="0" borderId="11" xfId="0" quotePrefix="1" applyFont="1" applyBorder="1" applyAlignment="1">
      <alignment horizontal="center" vertical="center" wrapText="1"/>
    </xf>
    <xf numFmtId="0" fontId="3" fillId="2" borderId="17" xfId="0" quotePrefix="1" applyFont="1" applyFill="1" applyBorder="1" applyAlignment="1">
      <alignment horizontal="center" vertical="center" wrapText="1"/>
    </xf>
    <xf numFmtId="0" fontId="3" fillId="2" borderId="16" xfId="0" quotePrefix="1" applyFont="1" applyFill="1" applyBorder="1" applyAlignment="1">
      <alignment horizontal="center" vertical="center" wrapText="1"/>
    </xf>
    <xf numFmtId="0" fontId="24" fillId="0" borderId="0"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17" fillId="0" borderId="0" xfId="0" applyFont="1" applyAlignment="1">
      <alignment horizontal="left"/>
    </xf>
    <xf numFmtId="0" fontId="0" fillId="0" borderId="11"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18" fillId="0" borderId="11" xfId="0" applyFont="1" applyBorder="1" applyAlignment="1">
      <alignment horizontal="center" vertical="center" wrapText="1"/>
    </xf>
    <xf numFmtId="0" fontId="19" fillId="0" borderId="9" xfId="0" applyFont="1" applyBorder="1" applyAlignment="1">
      <alignment horizontal="center" vertical="center" wrapText="1"/>
    </xf>
    <xf numFmtId="0" fontId="18" fillId="0" borderId="11"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3" fillId="0" borderId="11"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0" fillId="0" borderId="31" xfId="0" applyNumberFormat="1" applyFont="1" applyBorder="1" applyAlignment="1">
      <alignment horizontal="left" vertical="top" wrapText="1"/>
    </xf>
    <xf numFmtId="0" fontId="0" fillId="0" borderId="8" xfId="0" applyNumberFormat="1" applyFont="1" applyBorder="1" applyAlignment="1">
      <alignment horizontal="left" vertical="top" wrapText="1"/>
    </xf>
    <xf numFmtId="0" fontId="0" fillId="0" borderId="9" xfId="0" applyNumberFormat="1" applyFont="1" applyBorder="1" applyAlignment="1">
      <alignment horizontal="left" vertical="top" wrapText="1"/>
    </xf>
    <xf numFmtId="0" fontId="3" fillId="0" borderId="19" xfId="0" applyFont="1"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17" fillId="0" borderId="0" xfId="0" applyFont="1" applyAlignment="1">
      <alignment horizontal="left" vertical="center"/>
    </xf>
    <xf numFmtId="0" fontId="17" fillId="0" borderId="0" xfId="0" applyFont="1" applyFill="1" applyAlignment="1">
      <alignment horizontal="left" vertical="center"/>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3" fillId="0" borderId="22" xfId="0" applyFont="1" applyBorder="1" applyAlignment="1">
      <alignment horizontal="center" vertical="top" wrapText="1"/>
    </xf>
    <xf numFmtId="0" fontId="3" fillId="0" borderId="23" xfId="0" applyFont="1" applyBorder="1" applyAlignment="1">
      <alignment horizontal="center" vertical="top"/>
    </xf>
    <xf numFmtId="0" fontId="3" fillId="0" borderId="24" xfId="0" applyFont="1" applyBorder="1" applyAlignment="1">
      <alignment horizontal="center" vertical="top"/>
    </xf>
    <xf numFmtId="0" fontId="3" fillId="0" borderId="25" xfId="0" applyFont="1" applyBorder="1" applyAlignment="1">
      <alignment horizontal="center" vertical="top"/>
    </xf>
    <xf numFmtId="0" fontId="3" fillId="0" borderId="0" xfId="0" applyFont="1" applyBorder="1" applyAlignment="1">
      <alignment horizontal="center" vertical="top"/>
    </xf>
    <xf numFmtId="0" fontId="3" fillId="0" borderId="26" xfId="0" applyFont="1" applyBorder="1" applyAlignment="1">
      <alignment horizontal="center" vertical="top"/>
    </xf>
    <xf numFmtId="0" fontId="3" fillId="0" borderId="27" xfId="0" applyFont="1" applyBorder="1" applyAlignment="1">
      <alignment horizontal="center" vertical="top"/>
    </xf>
    <xf numFmtId="0" fontId="3" fillId="0" borderId="28" xfId="0" applyFont="1" applyBorder="1" applyAlignment="1">
      <alignment horizontal="center" vertical="top"/>
    </xf>
    <xf numFmtId="0" fontId="3" fillId="0" borderId="29" xfId="0" applyFont="1" applyBorder="1" applyAlignment="1">
      <alignment horizontal="center" vertical="top"/>
    </xf>
    <xf numFmtId="0" fontId="15" fillId="2" borderId="13"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0" fillId="0" borderId="2" xfId="0" applyBorder="1" applyAlignment="1">
      <alignment horizontal="left" vertical="center"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5" fillId="0" borderId="0" xfId="0" applyFont="1" applyAlignment="1">
      <alignment horizontal="left" vertical="center"/>
    </xf>
    <xf numFmtId="0" fontId="14" fillId="0" borderId="0" xfId="0" applyFont="1" applyAlignment="1">
      <alignment horizontal="left" vertical="top"/>
    </xf>
    <xf numFmtId="0" fontId="3" fillId="0" borderId="0" xfId="0" applyFont="1" applyAlignment="1">
      <alignment horizontal="left" vertical="top"/>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xf>
    <xf numFmtId="0" fontId="3" fillId="0" borderId="0" xfId="0" applyFont="1" applyAlignment="1">
      <alignment horizontal="left" vertical="center"/>
    </xf>
    <xf numFmtId="0" fontId="2" fillId="0" borderId="0" xfId="0" applyFont="1" applyAlignment="1">
      <alignment horizontal="left" vertical="center"/>
    </xf>
    <xf numFmtId="0" fontId="3" fillId="0" borderId="2" xfId="0" applyFont="1" applyBorder="1" applyAlignment="1">
      <alignment horizontal="left"/>
    </xf>
    <xf numFmtId="0" fontId="13" fillId="0" borderId="11"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49" fontId="17" fillId="0" borderId="31" xfId="0" applyNumberFormat="1" applyFont="1" applyBorder="1" applyAlignment="1">
      <alignment horizontal="left" vertical="top" wrapText="1"/>
    </xf>
    <xf numFmtId="49" fontId="17" fillId="0" borderId="8" xfId="0" applyNumberFormat="1" applyFont="1" applyBorder="1" applyAlignment="1">
      <alignment horizontal="left" vertical="top" wrapText="1"/>
    </xf>
    <xf numFmtId="49" fontId="17" fillId="0" borderId="9" xfId="0" applyNumberFormat="1" applyFont="1" applyBorder="1" applyAlignment="1">
      <alignment horizontal="left" vertical="top" wrapText="1"/>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3" fillId="0" borderId="2" xfId="0" applyFont="1" applyBorder="1" applyAlignment="1">
      <alignment horizontal="left" wrapText="1"/>
    </xf>
    <xf numFmtId="0" fontId="3" fillId="0" borderId="11"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3" fillId="0" borderId="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2" xfId="0" applyFont="1" applyBorder="1" applyAlignment="1">
      <alignment horizontal="center"/>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3" fillId="0" borderId="0" xfId="0" applyFont="1" applyFill="1" applyBorder="1" applyAlignment="1">
      <alignment horizontal="righ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807721</xdr:colOff>
      <xdr:row>3</xdr:row>
      <xdr:rowOff>55245</xdr:rowOff>
    </xdr:from>
    <xdr:ext cx="4215764" cy="3276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203961" y="847725"/>
          <a:ext cx="4215764" cy="327660"/>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200">
            <a:latin typeface="Arial" panose="020B0604020202020204" pitchFamily="34" charset="0"/>
            <a:cs typeface="Arial" panose="020B0604020202020204" pitchFamily="34" charset="0"/>
          </a:endParaRPr>
        </a:p>
      </xdr:txBody>
    </xdr:sp>
    <xdr:clientData/>
  </xdr:oneCellAnchor>
  <xdr:oneCellAnchor>
    <xdr:from>
      <xdr:col>1</xdr:col>
      <xdr:colOff>1321771</xdr:colOff>
      <xdr:row>5</xdr:row>
      <xdr:rowOff>68169</xdr:rowOff>
    </xdr:from>
    <xdr:ext cx="1300405" cy="324000"/>
    <xdr:sp macro="" textlink="">
      <xdr:nvSpPr>
        <xdr:cNvPr id="13" name="Textfeld 12">
          <a:extLst>
            <a:ext uri="{FF2B5EF4-FFF2-40B4-BE49-F238E27FC236}">
              <a16:creationId xmlns:a16="http://schemas.microsoft.com/office/drawing/2014/main" id="{00000000-0008-0000-0000-00000D000000}"/>
            </a:ext>
          </a:extLst>
        </xdr:cNvPr>
        <xdr:cNvSpPr txBox="1"/>
      </xdr:nvSpPr>
      <xdr:spPr>
        <a:xfrm>
          <a:off x="1713977" y="1636993"/>
          <a:ext cx="1300405" cy="324000"/>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200">
            <a:latin typeface="Arial" panose="020B0604020202020204" pitchFamily="34" charset="0"/>
            <a:cs typeface="Arial" panose="020B0604020202020204" pitchFamily="34" charset="0"/>
          </a:endParaRPr>
        </a:p>
      </xdr:txBody>
    </xdr:sp>
    <xdr:clientData/>
  </xdr:oneCellAnchor>
  <xdr:oneCellAnchor>
    <xdr:from>
      <xdr:col>4</xdr:col>
      <xdr:colOff>899160</xdr:colOff>
      <xdr:row>5</xdr:row>
      <xdr:rowOff>76200</xdr:rowOff>
    </xdr:from>
    <xdr:ext cx="1447800" cy="324000"/>
    <xdr:sp macro="" textlink="">
      <xdr:nvSpPr>
        <xdr:cNvPr id="15" name="Textfeld 14">
          <a:extLst>
            <a:ext uri="{FF2B5EF4-FFF2-40B4-BE49-F238E27FC236}">
              <a16:creationId xmlns:a16="http://schemas.microsoft.com/office/drawing/2014/main" id="{00000000-0008-0000-0000-00000F000000}"/>
            </a:ext>
          </a:extLst>
        </xdr:cNvPr>
        <xdr:cNvSpPr txBox="1"/>
      </xdr:nvSpPr>
      <xdr:spPr>
        <a:xfrm>
          <a:off x="3970020" y="1554480"/>
          <a:ext cx="1447800" cy="324000"/>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200">
            <a:latin typeface="Arial" panose="020B0604020202020204" pitchFamily="34" charset="0"/>
            <a:cs typeface="Arial" panose="020B0604020202020204" pitchFamily="34" charset="0"/>
          </a:endParaRPr>
        </a:p>
      </xdr:txBody>
    </xdr:sp>
    <xdr:clientData/>
  </xdr:oneCellAnchor>
  <xdr:oneCellAnchor>
    <xdr:from>
      <xdr:col>6</xdr:col>
      <xdr:colOff>1804147</xdr:colOff>
      <xdr:row>5</xdr:row>
      <xdr:rowOff>83268</xdr:rowOff>
    </xdr:from>
    <xdr:ext cx="3152364" cy="324000"/>
    <xdr:sp macro="" textlink="">
      <xdr:nvSpPr>
        <xdr:cNvPr id="16" name="Textfeld 15">
          <a:extLst>
            <a:ext uri="{FF2B5EF4-FFF2-40B4-BE49-F238E27FC236}">
              <a16:creationId xmlns:a16="http://schemas.microsoft.com/office/drawing/2014/main" id="{00000000-0008-0000-0000-000010000000}"/>
            </a:ext>
          </a:extLst>
        </xdr:cNvPr>
        <xdr:cNvSpPr txBox="1"/>
      </xdr:nvSpPr>
      <xdr:spPr>
        <a:xfrm>
          <a:off x="7227794" y="1652092"/>
          <a:ext cx="3152364" cy="324000"/>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200">
            <a:latin typeface="Arial" panose="020B0604020202020204" pitchFamily="34" charset="0"/>
            <a:cs typeface="Arial" panose="020B0604020202020204" pitchFamily="34" charset="0"/>
          </a:endParaRPr>
        </a:p>
      </xdr:txBody>
    </xdr:sp>
    <xdr:clientData/>
  </xdr:oneCellAnchor>
  <xdr:oneCellAnchor>
    <xdr:from>
      <xdr:col>1</xdr:col>
      <xdr:colOff>215348</xdr:colOff>
      <xdr:row>63</xdr:row>
      <xdr:rowOff>38652</xdr:rowOff>
    </xdr:from>
    <xdr:ext cx="3533692" cy="334728"/>
    <xdr:sp macro="" textlink="">
      <xdr:nvSpPr>
        <xdr:cNvPr id="52" name="Textfeld 51">
          <a:extLst>
            <a:ext uri="{FF2B5EF4-FFF2-40B4-BE49-F238E27FC236}">
              <a16:creationId xmlns:a16="http://schemas.microsoft.com/office/drawing/2014/main" id="{00000000-0008-0000-0000-000034000000}"/>
            </a:ext>
          </a:extLst>
        </xdr:cNvPr>
        <xdr:cNvSpPr txBox="1"/>
      </xdr:nvSpPr>
      <xdr:spPr>
        <a:xfrm>
          <a:off x="611588" y="14028972"/>
          <a:ext cx="3533692" cy="334728"/>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200">
            <a:latin typeface="Arial" panose="020B0604020202020204" pitchFamily="34" charset="0"/>
            <a:cs typeface="Arial" panose="020B0604020202020204" pitchFamily="34" charset="0"/>
          </a:endParaRPr>
        </a:p>
      </xdr:txBody>
    </xdr:sp>
    <xdr:clientData/>
  </xdr:oneCellAnchor>
  <xdr:oneCellAnchor>
    <xdr:from>
      <xdr:col>5</xdr:col>
      <xdr:colOff>542924</xdr:colOff>
      <xdr:row>63</xdr:row>
      <xdr:rowOff>46079</xdr:rowOff>
    </xdr:from>
    <xdr:ext cx="2226945" cy="344446"/>
    <xdr:sp macro="" textlink="">
      <xdr:nvSpPr>
        <xdr:cNvPr id="53" name="Textfeld 52">
          <a:extLst>
            <a:ext uri="{FF2B5EF4-FFF2-40B4-BE49-F238E27FC236}">
              <a16:creationId xmlns:a16="http://schemas.microsoft.com/office/drawing/2014/main" id="{00000000-0008-0000-0000-000035000000}"/>
            </a:ext>
          </a:extLst>
        </xdr:cNvPr>
        <xdr:cNvSpPr txBox="1"/>
      </xdr:nvSpPr>
      <xdr:spPr>
        <a:xfrm>
          <a:off x="4829174" y="13990679"/>
          <a:ext cx="2226945" cy="344446"/>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200">
            <a:latin typeface="Arial" panose="020B0604020202020204" pitchFamily="34" charset="0"/>
            <a:cs typeface="Arial" panose="020B0604020202020204" pitchFamily="34" charset="0"/>
          </a:endParaRPr>
        </a:p>
      </xdr:txBody>
    </xdr:sp>
    <xdr:clientData/>
  </xdr:oneCellAnchor>
  <xdr:twoCellAnchor editAs="oneCell">
    <xdr:from>
      <xdr:col>8</xdr:col>
      <xdr:colOff>1320164</xdr:colOff>
      <xdr:row>0</xdr:row>
      <xdr:rowOff>60960</xdr:rowOff>
    </xdr:from>
    <xdr:to>
      <xdr:col>10</xdr:col>
      <xdr:colOff>342486</xdr:colOff>
      <xdr:row>2</xdr:row>
      <xdr:rowOff>132530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305924" y="60960"/>
          <a:ext cx="1087342" cy="7726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69850</xdr:colOff>
          <xdr:row>7</xdr:row>
          <xdr:rowOff>374650</xdr:rowOff>
        </xdr:from>
        <xdr:to>
          <xdr:col>10</xdr:col>
          <xdr:colOff>304800</xdr:colOff>
          <xdr:row>8</xdr:row>
          <xdr:rowOff>260350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9</xdr:row>
          <xdr:rowOff>0</xdr:rowOff>
        </xdr:from>
        <xdr:to>
          <xdr:col>10</xdr:col>
          <xdr:colOff>304800</xdr:colOff>
          <xdr:row>9</xdr:row>
          <xdr:rowOff>260350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10</xdr:row>
          <xdr:rowOff>31750</xdr:rowOff>
        </xdr:from>
        <xdr:to>
          <xdr:col>10</xdr:col>
          <xdr:colOff>304800</xdr:colOff>
          <xdr:row>10</xdr:row>
          <xdr:rowOff>298450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11</xdr:row>
          <xdr:rowOff>31750</xdr:rowOff>
        </xdr:from>
        <xdr:to>
          <xdr:col>10</xdr:col>
          <xdr:colOff>298450</xdr:colOff>
          <xdr:row>11</xdr:row>
          <xdr:rowOff>260350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12</xdr:row>
          <xdr:rowOff>0</xdr:rowOff>
        </xdr:from>
        <xdr:to>
          <xdr:col>10</xdr:col>
          <xdr:colOff>298450</xdr:colOff>
          <xdr:row>12</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13</xdr:row>
          <xdr:rowOff>31750</xdr:rowOff>
        </xdr:from>
        <xdr:to>
          <xdr:col>10</xdr:col>
          <xdr:colOff>304800</xdr:colOff>
          <xdr:row>13</xdr:row>
          <xdr:rowOff>279400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14</xdr:row>
          <xdr:rowOff>38100</xdr:rowOff>
        </xdr:from>
        <xdr:to>
          <xdr:col>10</xdr:col>
          <xdr:colOff>298450</xdr:colOff>
          <xdr:row>14</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15</xdr:row>
          <xdr:rowOff>31750</xdr:rowOff>
        </xdr:from>
        <xdr:to>
          <xdr:col>10</xdr:col>
          <xdr:colOff>298450</xdr:colOff>
          <xdr:row>15</xdr:row>
          <xdr:rowOff>279400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16</xdr:row>
          <xdr:rowOff>31750</xdr:rowOff>
        </xdr:from>
        <xdr:to>
          <xdr:col>10</xdr:col>
          <xdr:colOff>298450</xdr:colOff>
          <xdr:row>16</xdr:row>
          <xdr:rowOff>279400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17</xdr:row>
          <xdr:rowOff>31750</xdr:rowOff>
        </xdr:from>
        <xdr:to>
          <xdr:col>10</xdr:col>
          <xdr:colOff>304800</xdr:colOff>
          <xdr:row>17</xdr:row>
          <xdr:rowOff>279400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18</xdr:row>
          <xdr:rowOff>31750</xdr:rowOff>
        </xdr:from>
        <xdr:to>
          <xdr:col>10</xdr:col>
          <xdr:colOff>298450</xdr:colOff>
          <xdr:row>18</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19</xdr:row>
          <xdr:rowOff>0</xdr:rowOff>
        </xdr:from>
        <xdr:to>
          <xdr:col>10</xdr:col>
          <xdr:colOff>298450</xdr:colOff>
          <xdr:row>19</xdr:row>
          <xdr:rowOff>260350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20</xdr:row>
          <xdr:rowOff>0</xdr:rowOff>
        </xdr:from>
        <xdr:to>
          <xdr:col>10</xdr:col>
          <xdr:colOff>298450</xdr:colOff>
          <xdr:row>20</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22</xdr:row>
          <xdr:rowOff>12700</xdr:rowOff>
        </xdr:from>
        <xdr:to>
          <xdr:col>10</xdr:col>
          <xdr:colOff>298450</xdr:colOff>
          <xdr:row>22</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23</xdr:row>
          <xdr:rowOff>31750</xdr:rowOff>
        </xdr:from>
        <xdr:to>
          <xdr:col>10</xdr:col>
          <xdr:colOff>304800</xdr:colOff>
          <xdr:row>23</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25</xdr:row>
          <xdr:rowOff>31750</xdr:rowOff>
        </xdr:from>
        <xdr:to>
          <xdr:col>10</xdr:col>
          <xdr:colOff>298450</xdr:colOff>
          <xdr:row>25</xdr:row>
          <xdr:rowOff>279400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26</xdr:row>
          <xdr:rowOff>31750</xdr:rowOff>
        </xdr:from>
        <xdr:to>
          <xdr:col>10</xdr:col>
          <xdr:colOff>298450</xdr:colOff>
          <xdr:row>26</xdr:row>
          <xdr:rowOff>298450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27</xdr:row>
          <xdr:rowOff>31750</xdr:rowOff>
        </xdr:from>
        <xdr:to>
          <xdr:col>10</xdr:col>
          <xdr:colOff>298450</xdr:colOff>
          <xdr:row>27</xdr:row>
          <xdr:rowOff>298450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28</xdr:row>
          <xdr:rowOff>31750</xdr:rowOff>
        </xdr:from>
        <xdr:to>
          <xdr:col>10</xdr:col>
          <xdr:colOff>304800</xdr:colOff>
          <xdr:row>28</xdr:row>
          <xdr:rowOff>298450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29</xdr:row>
          <xdr:rowOff>31750</xdr:rowOff>
        </xdr:from>
        <xdr:to>
          <xdr:col>10</xdr:col>
          <xdr:colOff>304800</xdr:colOff>
          <xdr:row>29</xdr:row>
          <xdr:rowOff>298450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30</xdr:row>
          <xdr:rowOff>12700</xdr:rowOff>
        </xdr:from>
        <xdr:to>
          <xdr:col>10</xdr:col>
          <xdr:colOff>304800</xdr:colOff>
          <xdr:row>30</xdr:row>
          <xdr:rowOff>279400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31</xdr:row>
          <xdr:rowOff>50800</xdr:rowOff>
        </xdr:from>
        <xdr:to>
          <xdr:col>10</xdr:col>
          <xdr:colOff>304800</xdr:colOff>
          <xdr:row>31</xdr:row>
          <xdr:rowOff>298450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31</xdr:row>
          <xdr:rowOff>393700</xdr:rowOff>
        </xdr:from>
        <xdr:to>
          <xdr:col>10</xdr:col>
          <xdr:colOff>304800</xdr:colOff>
          <xdr:row>32</xdr:row>
          <xdr:rowOff>241300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33</xdr:row>
          <xdr:rowOff>50800</xdr:rowOff>
        </xdr:from>
        <xdr:to>
          <xdr:col>10</xdr:col>
          <xdr:colOff>304800</xdr:colOff>
          <xdr:row>33</xdr:row>
          <xdr:rowOff>298450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34</xdr:row>
          <xdr:rowOff>0</xdr:rowOff>
        </xdr:from>
        <xdr:to>
          <xdr:col>10</xdr:col>
          <xdr:colOff>304800</xdr:colOff>
          <xdr:row>34</xdr:row>
          <xdr:rowOff>260350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35</xdr:row>
          <xdr:rowOff>12700</xdr:rowOff>
        </xdr:from>
        <xdr:to>
          <xdr:col>10</xdr:col>
          <xdr:colOff>304800</xdr:colOff>
          <xdr:row>35</xdr:row>
          <xdr:rowOff>260350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37</xdr:row>
          <xdr:rowOff>12700</xdr:rowOff>
        </xdr:from>
        <xdr:to>
          <xdr:col>10</xdr:col>
          <xdr:colOff>298450</xdr:colOff>
          <xdr:row>37</xdr:row>
          <xdr:rowOff>260350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36</xdr:row>
          <xdr:rowOff>12700</xdr:rowOff>
        </xdr:from>
        <xdr:to>
          <xdr:col>10</xdr:col>
          <xdr:colOff>304800</xdr:colOff>
          <xdr:row>36</xdr:row>
          <xdr:rowOff>260350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24</xdr:row>
          <xdr:rowOff>31750</xdr:rowOff>
        </xdr:from>
        <xdr:to>
          <xdr:col>10</xdr:col>
          <xdr:colOff>304800</xdr:colOff>
          <xdr:row>24</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38</xdr:row>
          <xdr:rowOff>12700</xdr:rowOff>
        </xdr:from>
        <xdr:to>
          <xdr:col>10</xdr:col>
          <xdr:colOff>298450</xdr:colOff>
          <xdr:row>38</xdr:row>
          <xdr:rowOff>260350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21</xdr:row>
          <xdr:rowOff>12700</xdr:rowOff>
        </xdr:from>
        <xdr:to>
          <xdr:col>10</xdr:col>
          <xdr:colOff>304800</xdr:colOff>
          <xdr:row>21</xdr:row>
          <xdr:rowOff>260350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1127759</xdr:colOff>
      <xdr:row>3</xdr:row>
      <xdr:rowOff>55245</xdr:rowOff>
    </xdr:from>
    <xdr:ext cx="3895725" cy="327660"/>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523999" y="849630"/>
          <a:ext cx="3895725" cy="327660"/>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200">
            <a:latin typeface="Arial" panose="020B0604020202020204" pitchFamily="34" charset="0"/>
            <a:cs typeface="Arial" panose="020B0604020202020204" pitchFamily="34" charset="0"/>
          </a:endParaRPr>
        </a:p>
      </xdr:txBody>
    </xdr:sp>
    <xdr:clientData/>
  </xdr:oneCellAnchor>
  <xdr:oneCellAnchor>
    <xdr:from>
      <xdr:col>1</xdr:col>
      <xdr:colOff>1120140</xdr:colOff>
      <xdr:row>5</xdr:row>
      <xdr:rowOff>76200</xdr:rowOff>
    </xdr:from>
    <xdr:ext cx="1485900" cy="324000"/>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1524000" y="1371600"/>
          <a:ext cx="1485900" cy="324000"/>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000">
            <a:latin typeface="Arial" panose="020B0604020202020204" pitchFamily="34" charset="0"/>
            <a:cs typeface="Arial" panose="020B0604020202020204" pitchFamily="34" charset="0"/>
          </a:endParaRPr>
        </a:p>
      </xdr:txBody>
    </xdr:sp>
    <xdr:clientData/>
  </xdr:oneCellAnchor>
  <xdr:oneCellAnchor>
    <xdr:from>
      <xdr:col>5</xdr:col>
      <xdr:colOff>15240</xdr:colOff>
      <xdr:row>5</xdr:row>
      <xdr:rowOff>76200</xdr:rowOff>
    </xdr:from>
    <xdr:ext cx="1516380" cy="324000"/>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3924300" y="1371600"/>
          <a:ext cx="1516380" cy="324000"/>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000">
            <a:latin typeface="Arial" panose="020B0604020202020204" pitchFamily="34" charset="0"/>
            <a:cs typeface="Arial" panose="020B0604020202020204" pitchFamily="34" charset="0"/>
          </a:endParaRPr>
        </a:p>
      </xdr:txBody>
    </xdr:sp>
    <xdr:clientData/>
  </xdr:oneCellAnchor>
  <xdr:oneCellAnchor>
    <xdr:from>
      <xdr:col>1</xdr:col>
      <xdr:colOff>167640</xdr:colOff>
      <xdr:row>65</xdr:row>
      <xdr:rowOff>45720</xdr:rowOff>
    </xdr:from>
    <xdr:ext cx="3253740" cy="228600"/>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571500" y="13515975"/>
          <a:ext cx="3253740" cy="228600"/>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000">
            <a:latin typeface="Arial" panose="020B0604020202020204" pitchFamily="34" charset="0"/>
            <a:cs typeface="Arial" panose="020B0604020202020204" pitchFamily="34" charset="0"/>
          </a:endParaRPr>
        </a:p>
      </xdr:txBody>
    </xdr:sp>
    <xdr:clientData/>
  </xdr:oneCellAnchor>
  <xdr:oneCellAnchor>
    <xdr:from>
      <xdr:col>5</xdr:col>
      <xdr:colOff>412474</xdr:colOff>
      <xdr:row>65</xdr:row>
      <xdr:rowOff>46714</xdr:rowOff>
    </xdr:from>
    <xdr:ext cx="1674743" cy="223200"/>
    <xdr:sp macro="" textlink="">
      <xdr:nvSpPr>
        <xdr:cNvPr id="7" name="Textfeld 6">
          <a:extLst>
            <a:ext uri="{FF2B5EF4-FFF2-40B4-BE49-F238E27FC236}">
              <a16:creationId xmlns:a16="http://schemas.microsoft.com/office/drawing/2014/main" id="{00000000-0008-0000-0200-000007000000}"/>
            </a:ext>
          </a:extLst>
        </xdr:cNvPr>
        <xdr:cNvSpPr txBox="1"/>
      </xdr:nvSpPr>
      <xdr:spPr>
        <a:xfrm>
          <a:off x="4301987" y="14074140"/>
          <a:ext cx="1674743" cy="223200"/>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000">
            <a:latin typeface="Arial" panose="020B0604020202020204" pitchFamily="34" charset="0"/>
            <a:cs typeface="Arial" panose="020B0604020202020204" pitchFamily="34" charset="0"/>
          </a:endParaRPr>
        </a:p>
      </xdr:txBody>
    </xdr:sp>
    <xdr:clientData/>
  </xdr:oneCellAnchor>
  <xdr:twoCellAnchor editAs="oneCell">
    <xdr:from>
      <xdr:col>21</xdr:col>
      <xdr:colOff>10849</xdr:colOff>
      <xdr:row>0</xdr:row>
      <xdr:rowOff>0</xdr:rowOff>
    </xdr:from>
    <xdr:to>
      <xdr:col>25</xdr:col>
      <xdr:colOff>208142</xdr:colOff>
      <xdr:row>2</xdr:row>
      <xdr:rowOff>79190</xdr:rowOff>
    </xdr:to>
    <xdr:pic>
      <xdr:nvPicPr>
        <xdr:cNvPr id="8" name="Grafik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8889806" y="0"/>
          <a:ext cx="1075746" cy="774929"/>
        </a:xfrm>
        <a:prstGeom prst="rect">
          <a:avLst/>
        </a:prstGeom>
      </xdr:spPr>
    </xdr:pic>
    <xdr:clientData/>
  </xdr:twoCellAnchor>
  <xdr:oneCellAnchor>
    <xdr:from>
      <xdr:col>12</xdr:col>
      <xdr:colOff>128795</xdr:colOff>
      <xdr:row>5</xdr:row>
      <xdr:rowOff>81998</xdr:rowOff>
    </xdr:from>
    <xdr:ext cx="2592705" cy="324000"/>
    <xdr:sp macro="" textlink="">
      <xdr:nvSpPr>
        <xdr:cNvPr id="9" name="Textfeld 8">
          <a:extLst>
            <a:ext uri="{FF2B5EF4-FFF2-40B4-BE49-F238E27FC236}">
              <a16:creationId xmlns:a16="http://schemas.microsoft.com/office/drawing/2014/main" id="{00000000-0008-0000-0200-000009000000}"/>
            </a:ext>
          </a:extLst>
        </xdr:cNvPr>
        <xdr:cNvSpPr txBox="1"/>
      </xdr:nvSpPr>
      <xdr:spPr>
        <a:xfrm>
          <a:off x="7047755" y="1377398"/>
          <a:ext cx="2592705" cy="324000"/>
        </a:xfrm>
        <a:prstGeom prst="rect">
          <a:avLst/>
        </a:prstGeom>
        <a:solidFill>
          <a:schemeClr val="bg1">
            <a:lumMod val="85000"/>
            <a:alpha val="5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endParaRPr lang="de-DE"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M66"/>
  <sheetViews>
    <sheetView showGridLines="0" tabSelected="1" zoomScale="85" zoomScaleNormal="85" workbookViewId="0">
      <selection activeCell="H5" sqref="H5:K5"/>
    </sheetView>
  </sheetViews>
  <sheetFormatPr baseColWidth="10" defaultRowHeight="14" x14ac:dyDescent="0.3"/>
  <cols>
    <col min="1" max="1" width="5.08203125" bestFit="1" customWidth="1"/>
    <col min="2" max="2" width="20.58203125" customWidth="1"/>
    <col min="3" max="3" width="10.58203125" customWidth="1"/>
    <col min="4" max="4" width="3.58203125" customWidth="1"/>
    <col min="5" max="6" width="15.58203125" customWidth="1"/>
    <col min="7" max="7" width="23.75" customWidth="1"/>
    <col min="8" max="8" width="10.58203125" customWidth="1"/>
    <col min="9" max="9" width="22.33203125" customWidth="1"/>
    <col min="10" max="11" width="4.58203125" customWidth="1"/>
    <col min="12" max="12" width="25.58203125" customWidth="1"/>
  </cols>
  <sheetData>
    <row r="1" spans="1:13" ht="30" customHeight="1" x14ac:dyDescent="0.5">
      <c r="A1" s="12" t="str">
        <f>IF(H4="English",englisch!A1,"Freigabe von Zulieferteilen ")</f>
        <v xml:space="preserve">Freigabe von Zulieferteilen </v>
      </c>
    </row>
    <row r="2" spans="1:13" s="13" customFormat="1" ht="25.4" customHeight="1" x14ac:dyDescent="0.4">
      <c r="A2" s="11" t="str">
        <f>IF(H4="English",englisch!A2,"Checkliste für Neuteile und Produkt- / Prozessänderungen von Zulieferteilen")</f>
        <v>Checkliste für Neuteile und Produkt- / Prozessänderungen von Zulieferteilen</v>
      </c>
    </row>
    <row r="3" spans="1:13" ht="15" customHeight="1" thickBot="1" x14ac:dyDescent="0.35"/>
    <row r="4" spans="1:13" ht="40.4" customHeight="1" x14ac:dyDescent="0.3">
      <c r="A4" s="2"/>
      <c r="B4" s="3" t="str">
        <f>IF(H4="English",englisch!B4,"Lieferant:")</f>
        <v>Lieferant:</v>
      </c>
      <c r="C4" s="4"/>
      <c r="D4" s="4"/>
      <c r="E4" s="5"/>
      <c r="F4" s="5"/>
      <c r="G4" s="92" t="s">
        <v>90</v>
      </c>
      <c r="H4" s="93" t="s">
        <v>78</v>
      </c>
      <c r="I4" s="89"/>
      <c r="J4" s="5"/>
      <c r="K4" s="68"/>
    </row>
    <row r="5" spans="1:13" ht="14.9" customHeight="1" x14ac:dyDescent="0.3">
      <c r="A5" s="48"/>
      <c r="B5" s="49"/>
      <c r="C5" s="50"/>
      <c r="D5" s="50"/>
      <c r="E5" s="51"/>
      <c r="F5" s="51"/>
      <c r="G5" s="94" t="str">
        <f>IF(H4="English",englisch!P5,"Warengruppen:")</f>
        <v>Warengruppen:</v>
      </c>
      <c r="H5" s="109" t="s">
        <v>81</v>
      </c>
      <c r="I5" s="109"/>
      <c r="J5" s="109"/>
      <c r="K5" s="110"/>
    </row>
    <row r="6" spans="1:13" ht="40.4" customHeight="1" thickBot="1" x14ac:dyDescent="0.35">
      <c r="A6" s="7"/>
      <c r="B6" s="77" t="str">
        <f>IF(H4="English",englisch!B6,"Materialnr. epL:")</f>
        <v>Materialnr. epL:</v>
      </c>
      <c r="C6" s="9"/>
      <c r="D6" s="9"/>
      <c r="E6" s="77" t="str">
        <f>IF(H4="English",englisch!E6,"Materialnr.  Lieferant")</f>
        <v>Materialnr.  Lieferant</v>
      </c>
      <c r="F6" s="77"/>
      <c r="G6" s="78" t="str">
        <f>IF(H4="English",englisch!G6,"Materialbezeichnung:")</f>
        <v>Materialbezeichnung:</v>
      </c>
      <c r="I6" s="67"/>
      <c r="J6" s="67"/>
      <c r="K6" s="69"/>
    </row>
    <row r="7" spans="1:13" ht="5.15" customHeight="1" thickBot="1" x14ac:dyDescent="0.35">
      <c r="H7" s="79"/>
    </row>
    <row r="8" spans="1:13" ht="29.15" customHeight="1" thickBot="1" x14ac:dyDescent="0.35">
      <c r="A8" s="10" t="s">
        <v>15</v>
      </c>
      <c r="B8" s="120" t="str">
        <f>IF(H4="English",englisch!B8,"Mitzuliefernde Dokumente/Teile")</f>
        <v>Mitzuliefernde Dokumente/Teile</v>
      </c>
      <c r="C8" s="121"/>
      <c r="D8" s="121"/>
      <c r="E8" s="121"/>
      <c r="F8" s="121"/>
      <c r="G8" s="121"/>
      <c r="H8" s="121"/>
      <c r="I8" s="122"/>
      <c r="J8" s="118" t="str">
        <f>VLOOKUP(H5,Werte!B3:AG13,29,0)</f>
        <v>()</v>
      </c>
      <c r="K8" s="119"/>
      <c r="L8" s="98"/>
    </row>
    <row r="9" spans="1:13" ht="25" customHeight="1" thickBot="1" x14ac:dyDescent="0.35">
      <c r="A9" s="80" t="s">
        <v>16</v>
      </c>
      <c r="B9" s="111" t="str">
        <f>IF(H4="English",englisch!B9,"Deckblatt (VDA Band 2) oder Commodity spezifisches Deckblatt oder Freigabeantrag ( PSW ) / Deckblatt zum PPF-Bericht")</f>
        <v>Deckblatt (VDA Band 2) oder Commodity spezifisches Deckblatt oder Freigabeantrag ( PSW ) / Deckblatt zum PPF-Bericht</v>
      </c>
      <c r="C9" s="112"/>
      <c r="D9" s="112"/>
      <c r="E9" s="112"/>
      <c r="F9" s="112"/>
      <c r="G9" s="112"/>
      <c r="H9" s="112"/>
      <c r="I9" s="113"/>
      <c r="J9" s="88" t="str">
        <f>VLOOKUP(H5,Werte!B3:AF38,2,0)</f>
        <v>V</v>
      </c>
      <c r="K9" s="35"/>
      <c r="M9" s="28"/>
    </row>
    <row r="10" spans="1:13" ht="25" customHeight="1" thickBot="1" x14ac:dyDescent="0.35">
      <c r="A10" s="80" t="s">
        <v>17</v>
      </c>
      <c r="B10" s="115" t="str">
        <f>IF(H4="English",englisch!B10,"Vorlage der gegengezeichneten Fertigungsstückliste  ")</f>
        <v xml:space="preserve">Vorlage der gegengezeichneten Fertigungsstückliste  </v>
      </c>
      <c r="C10" s="116"/>
      <c r="D10" s="116"/>
      <c r="E10" s="116"/>
      <c r="F10" s="116"/>
      <c r="G10" s="116"/>
      <c r="H10" s="116"/>
      <c r="I10" s="117"/>
      <c r="J10" s="88" t="str">
        <f>VLOOKUP(H5,Werte!B3:AF38,3,0)</f>
        <v>V</v>
      </c>
      <c r="K10" s="35"/>
      <c r="L10" s="97"/>
    </row>
    <row r="11" spans="1:13" ht="28" customHeight="1" thickBot="1" x14ac:dyDescent="0.35">
      <c r="A11" s="80" t="s">
        <v>18</v>
      </c>
      <c r="B11" s="111" t="str">
        <f>IF(H4="English",englisch!B11,"Bestätigung der RoHS und REACh Konformität für ebm-papst Landshut Produkte, wenn nicht bereits vorab über ein RuR Dokument bestätigt. Falls RoHS Ausnahmen oder SVHC Stoffe der REACH Kandidatenliste verwendet werden, ist das betroffene Bauteil zu benennen.")</f>
        <v>Bestätigung der RoHS und REACh Konformität für ebm-papst Landshut Produkte, wenn nicht bereits vorab über ein RuR Dokument bestätigt. Falls RoHS Ausnahmen oder SVHC Stoffe der REACH Kandidatenliste verwendet werden, ist das betroffene Bauteil zu benennen.</v>
      </c>
      <c r="C11" s="112"/>
      <c r="D11" s="112"/>
      <c r="E11" s="112"/>
      <c r="F11" s="112"/>
      <c r="G11" s="112"/>
      <c r="H11" s="112"/>
      <c r="I11" s="113"/>
      <c r="J11" s="88" t="str">
        <f>VLOOKUP(H5,Werte!B3:AF38,4,0)</f>
        <v>V</v>
      </c>
      <c r="K11" s="35"/>
    </row>
    <row r="12" spans="1:13" ht="25" customHeight="1" thickBot="1" x14ac:dyDescent="0.35">
      <c r="A12" s="80" t="s">
        <v>19</v>
      </c>
      <c r="B12" s="115" t="str">
        <f>IF(H4="English",englisch!B12,"Prozessablaufdiagramm und Produktlenkungsplan incl. Angabe der verwendeten Messmittel")</f>
        <v>Prozessablaufdiagramm und Produktlenkungsplan incl. Angabe der verwendeten Messmittel</v>
      </c>
      <c r="C12" s="116"/>
      <c r="D12" s="116"/>
      <c r="E12" s="116"/>
      <c r="F12" s="116"/>
      <c r="G12" s="116"/>
      <c r="H12" s="116"/>
      <c r="I12" s="117"/>
      <c r="J12" s="88" t="str">
        <f>VLOOKUP(H5,Werte!B3:AF38,5,0)</f>
        <v>-</v>
      </c>
      <c r="K12" s="35"/>
    </row>
    <row r="13" spans="1:13" ht="25" customHeight="1" thickBot="1" x14ac:dyDescent="0.35">
      <c r="A13" s="80" t="s">
        <v>20</v>
      </c>
      <c r="B13" s="115" t="str">
        <f>IF(H4="English",englisch!B13,"Bestätigung der Durchführung einer Prozess FMEA")</f>
        <v>Bestätigung der Durchführung einer Prozess FMEA</v>
      </c>
      <c r="C13" s="116"/>
      <c r="D13" s="116"/>
      <c r="E13" s="116"/>
      <c r="F13" s="116"/>
      <c r="G13" s="116"/>
      <c r="H13" s="116"/>
      <c r="I13" s="117"/>
      <c r="J13" s="88" t="str">
        <f>VLOOKUP(H5,Werte!B3:AF38,6,0)</f>
        <v>D</v>
      </c>
      <c r="K13" s="35"/>
      <c r="L13" s="97"/>
    </row>
    <row r="14" spans="1:13" ht="25" customHeight="1" thickBot="1" x14ac:dyDescent="0.35">
      <c r="A14" s="80" t="s">
        <v>97</v>
      </c>
      <c r="B14" s="115" t="str">
        <f>IF(H4="English",englisch!B14,"Vorlage der positionierten Zeichnung Z45 / Z47 / B03 / B05 etc.")</f>
        <v>Vorlage der positionierten Zeichnung Z45 / Z47 / B03 / B05 etc.</v>
      </c>
      <c r="C14" s="116"/>
      <c r="D14" s="116"/>
      <c r="E14" s="116"/>
      <c r="F14" s="116"/>
      <c r="G14" s="116"/>
      <c r="H14" s="116"/>
      <c r="I14" s="117"/>
      <c r="J14" s="88" t="str">
        <f>VLOOKUP(H5,Werte!B3:AF38,7,0)</f>
        <v>V</v>
      </c>
      <c r="K14" s="35"/>
    </row>
    <row r="15" spans="1:13" ht="25" customHeight="1" thickBot="1" x14ac:dyDescent="0.35">
      <c r="A15" s="80" t="s">
        <v>98</v>
      </c>
      <c r="B15" s="115" t="str">
        <f>IF(H4="English",englisch!B15,"Bei Werkzeugerstfreigabe - 3D Scan nach aktuellem Modell (wenn Equipment vorhanden)")</f>
        <v>Bei Werkzeugerstfreigabe - 3D Scan nach aktuellem Modell (wenn Equipment vorhanden)</v>
      </c>
      <c r="C15" s="116"/>
      <c r="D15" s="116"/>
      <c r="E15" s="116"/>
      <c r="F15" s="116"/>
      <c r="G15" s="116"/>
      <c r="H15" s="116"/>
      <c r="I15" s="117"/>
      <c r="J15" s="88" t="str">
        <f>VLOOKUP(H5,Werte!B3:AF38,8,0)</f>
        <v>-</v>
      </c>
      <c r="K15" s="35"/>
    </row>
    <row r="16" spans="1:13" ht="25" customHeight="1" thickBot="1" x14ac:dyDescent="0.35">
      <c r="A16" s="80" t="s">
        <v>101</v>
      </c>
      <c r="B16" s="111" t="str">
        <f>IF(H4="English",englisch!B16,"Messergebnisse Z45 / Z47 / B03 / B05 etc. nach aktuellstem Zeichnungsstand incl. Angabe der verwendeten Messmittel; Vorlage verwendetes Lötprofil")</f>
        <v>Messergebnisse Z45 / Z47 / B03 / B05 etc. nach aktuellstem Zeichnungsstand incl. Angabe der verwendeten Messmittel; Vorlage verwendetes Lötprofil</v>
      </c>
      <c r="C16" s="112"/>
      <c r="D16" s="112"/>
      <c r="E16" s="112"/>
      <c r="F16" s="112"/>
      <c r="G16" s="112"/>
      <c r="H16" s="112"/>
      <c r="I16" s="113"/>
      <c r="J16" s="88" t="str">
        <f>VLOOKUP(H5,Werte!B3:AF38,9,0)</f>
        <v>V</v>
      </c>
      <c r="K16" s="35"/>
    </row>
    <row r="17" spans="1:12" ht="25" customHeight="1" thickBot="1" x14ac:dyDescent="0.35">
      <c r="A17" s="80" t="s">
        <v>113</v>
      </c>
      <c r="B17" s="115" t="str">
        <f>IF(H4="English",englisch!B17,"Prüfergebnisse nach TK-Blatt  ")</f>
        <v xml:space="preserve">Prüfergebnisse nach TK-Blatt  </v>
      </c>
      <c r="C17" s="116"/>
      <c r="D17" s="116"/>
      <c r="E17" s="116"/>
      <c r="F17" s="116"/>
      <c r="G17" s="116"/>
      <c r="H17" s="116"/>
      <c r="I17" s="117"/>
      <c r="J17" s="88" t="str">
        <f>VLOOKUP(H5,Werte!B3:AF38,10,0)</f>
        <v>V</v>
      </c>
      <c r="K17" s="35"/>
      <c r="L17" s="97"/>
    </row>
    <row r="18" spans="1:12" ht="25" customHeight="1" thickBot="1" x14ac:dyDescent="0.35">
      <c r="A18" s="80" t="s">
        <v>21</v>
      </c>
      <c r="B18" s="115" t="str">
        <f>IF(H4="English",englisch!B18,"Materialprüfzeugnis der verwendeten Rohmaterialcharge")</f>
        <v>Materialprüfzeugnis der verwendeten Rohmaterialcharge</v>
      </c>
      <c r="C18" s="116"/>
      <c r="D18" s="116"/>
      <c r="E18" s="116"/>
      <c r="F18" s="116"/>
      <c r="G18" s="116"/>
      <c r="H18" s="116"/>
      <c r="I18" s="117"/>
      <c r="J18" s="88" t="str">
        <f>VLOOKUP(H5,Werte!B3:AF38,11,0)</f>
        <v>-</v>
      </c>
      <c r="K18" s="35"/>
    </row>
    <row r="19" spans="1:12" ht="25" customHeight="1" thickBot="1" x14ac:dyDescent="0.35">
      <c r="A19" s="80" t="s">
        <v>99</v>
      </c>
      <c r="B19" s="115" t="str">
        <f>IF(H4="English",englisch!B19,"Bestätigung und Ergebnisse des Funktionstests gemäß der Prüfvorschrift bzw. der Spezifikation; Vorlage des CRC zur Stückliste")</f>
        <v>Bestätigung und Ergebnisse des Funktionstests gemäß der Prüfvorschrift bzw. der Spezifikation; Vorlage des CRC zur Stückliste</v>
      </c>
      <c r="C19" s="116"/>
      <c r="D19" s="116"/>
      <c r="E19" s="116"/>
      <c r="F19" s="116"/>
      <c r="G19" s="116"/>
      <c r="H19" s="116"/>
      <c r="I19" s="117"/>
      <c r="J19" s="88" t="str">
        <f>VLOOKUP(H5,Werte!B3:AF38,12,0)</f>
        <v>V</v>
      </c>
      <c r="K19" s="35"/>
    </row>
    <row r="20" spans="1:12" ht="25" customHeight="1" thickBot="1" x14ac:dyDescent="0.35">
      <c r="A20" s="80" t="s">
        <v>100</v>
      </c>
      <c r="B20" s="115" t="str">
        <f>IF(H4="English",englisch!B20,"Bestätigung und Ergebnisse des ICT gemäß Prüfvorschrift und dass die Programmierung Herstellerkonform und Prozesssicher erfolgte")</f>
        <v>Bestätigung und Ergebnisse des ICT gemäß Prüfvorschrift und dass die Programmierung Herstellerkonform und Prozesssicher erfolgte</v>
      </c>
      <c r="C20" s="116"/>
      <c r="D20" s="116"/>
      <c r="E20" s="116"/>
      <c r="F20" s="116"/>
      <c r="G20" s="116"/>
      <c r="H20" s="116"/>
      <c r="I20" s="117"/>
      <c r="J20" s="88" t="str">
        <f>VLOOKUP(H5,Werte!B3:AF38,13,0)</f>
        <v>V</v>
      </c>
      <c r="K20" s="35"/>
      <c r="L20" s="97"/>
    </row>
    <row r="21" spans="1:12" ht="25" customHeight="1" thickBot="1" x14ac:dyDescent="0.35">
      <c r="A21" s="80" t="s">
        <v>112</v>
      </c>
      <c r="B21" s="123" t="str">
        <f>IF(H4="English",englisch!B21,"Bestätigung und Ergebnisse der Kennlinien nach Vorgabe")</f>
        <v>Bestätigung und Ergebnisse der Kennlinien nach Vorgabe</v>
      </c>
      <c r="C21" s="124"/>
      <c r="D21" s="124"/>
      <c r="E21" s="124"/>
      <c r="F21" s="124"/>
      <c r="G21" s="124"/>
      <c r="H21" s="124"/>
      <c r="I21" s="125"/>
      <c r="J21" s="88" t="str">
        <f>VLOOKUP(H5,Werte!B3:AF38,14,0)</f>
        <v>-</v>
      </c>
      <c r="K21" s="35"/>
      <c r="L21" s="97"/>
    </row>
    <row r="22" spans="1:12" ht="25" customHeight="1" thickBot="1" x14ac:dyDescent="0.35">
      <c r="A22" s="80" t="s">
        <v>121</v>
      </c>
      <c r="B22" s="111" t="str">
        <f>IF(H4="English",englisch!B22,"Bestätigung, dass die Eigenschaften (Helligkeit, Lichtfarbe, …) gemäß Spezifikation getestet wurden und die Spezifikation erfüllen")</f>
        <v>Bestätigung, dass die Eigenschaften (Helligkeit, Lichtfarbe, …) gemäß Spezifikation getestet wurden und die Spezifikation erfüllen</v>
      </c>
      <c r="C22" s="112"/>
      <c r="D22" s="112"/>
      <c r="E22" s="112"/>
      <c r="F22" s="112"/>
      <c r="G22" s="112"/>
      <c r="H22" s="112"/>
      <c r="I22" s="113"/>
      <c r="J22" s="88" t="str">
        <f>VLOOKUP(H5,Werte!B3:AF38,31,0)</f>
        <v>-</v>
      </c>
      <c r="K22" s="35"/>
      <c r="L22" s="97"/>
    </row>
    <row r="23" spans="1:12" ht="25" customHeight="1" thickBot="1" x14ac:dyDescent="0.35">
      <c r="A23" s="80" t="s">
        <v>22</v>
      </c>
      <c r="B23" s="111" t="str">
        <f>IF(H4="English",englisch!B23,"Bestätigung 100 % Sichtkontrolle durch Mitarbeiter oder AOI, Lötqualität nach geforderter IPC610 Klasse ")</f>
        <v xml:space="preserve">Bestätigung 100 % Sichtkontrolle durch Mitarbeiter oder AOI, Lötqualität nach geforderter IPC610 Klasse </v>
      </c>
      <c r="C23" s="112"/>
      <c r="D23" s="112"/>
      <c r="E23" s="112"/>
      <c r="F23" s="112"/>
      <c r="G23" s="112"/>
      <c r="H23" s="112"/>
      <c r="I23" s="113"/>
      <c r="J23" s="88" t="str">
        <f>VLOOKUP(H5,Werte!B3:AF38,15,0)</f>
        <v>V</v>
      </c>
      <c r="K23" s="35"/>
    </row>
    <row r="24" spans="1:12" ht="25" customHeight="1" thickBot="1" x14ac:dyDescent="0.35">
      <c r="A24" s="80" t="s">
        <v>102</v>
      </c>
      <c r="B24" s="111" t="str">
        <f>IF(H4="English",englisch!B24,"Lackierung nach Vorgabe des TK-Blattes - Bilder einer lackierten Leiterplatte (Vor- und Rückseite) vorab zur Begutachtung")</f>
        <v>Lackierung nach Vorgabe des TK-Blattes - Bilder einer lackierten Leiterplatte (Vor- und Rückseite) vorab zur Begutachtung</v>
      </c>
      <c r="C24" s="112"/>
      <c r="D24" s="112"/>
      <c r="E24" s="112"/>
      <c r="F24" s="112"/>
      <c r="G24" s="112"/>
      <c r="H24" s="112"/>
      <c r="I24" s="113"/>
      <c r="J24" s="88" t="str">
        <f>VLOOKUP(H5,Werte!B3:AF38,16,0)</f>
        <v>V</v>
      </c>
      <c r="K24" s="35"/>
      <c r="L24" s="97"/>
    </row>
    <row r="25" spans="1:12" ht="25" customHeight="1" thickBot="1" x14ac:dyDescent="0.35">
      <c r="A25" s="80" t="s">
        <v>103</v>
      </c>
      <c r="B25" s="111" t="str">
        <f>IF(H4="English",englisch!B25,"Nachweis der Lötung von Elkos und Folienkondensatoren nach IPC-610 durch ein Schliffbild, CT- oder Röntgenaufnahme")</f>
        <v>Nachweis der Lötung von Elkos und Folienkondensatoren nach IPC-610 durch ein Schliffbild, CT- oder Röntgenaufnahme</v>
      </c>
      <c r="C25" s="112"/>
      <c r="D25" s="112"/>
      <c r="E25" s="112"/>
      <c r="F25" s="112"/>
      <c r="G25" s="112"/>
      <c r="H25" s="112"/>
      <c r="I25" s="113"/>
      <c r="J25" s="88" t="str">
        <f>VLOOKUP(H5,Werte!B3:AF38,17,0)</f>
        <v>V</v>
      </c>
      <c r="K25" s="35"/>
    </row>
    <row r="26" spans="1:12" ht="25" customHeight="1" thickBot="1" x14ac:dyDescent="0.35">
      <c r="A26" s="80" t="s">
        <v>23</v>
      </c>
      <c r="B26" s="111" t="str">
        <f>IF(H4="English",englisch!B26,"Nachweis des bestandenen Lebensdauertests (definiert in der Entwicklungsspezifikation)")</f>
        <v>Nachweis des bestandenen Lebensdauertests (definiert in der Entwicklungsspezifikation)</v>
      </c>
      <c r="C26" s="112"/>
      <c r="D26" s="112"/>
      <c r="E26" s="112"/>
      <c r="F26" s="112"/>
      <c r="G26" s="112"/>
      <c r="H26" s="112"/>
      <c r="I26" s="113"/>
      <c r="J26" s="88" t="str">
        <f>VLOOKUP(H5,Werte!B3:AF38,18,0)</f>
        <v>()</v>
      </c>
      <c r="K26" s="35"/>
    </row>
    <row r="27" spans="1:12" ht="25" customHeight="1" thickBot="1" x14ac:dyDescent="0.35">
      <c r="A27" s="80" t="s">
        <v>24</v>
      </c>
      <c r="B27" s="111" t="str">
        <f>IF(H4="English",englisch!B27,"Vorgaben des ESD Schutzes eingehalten")</f>
        <v>Vorgaben des ESD Schutzes eingehalten</v>
      </c>
      <c r="C27" s="112"/>
      <c r="D27" s="112"/>
      <c r="E27" s="112"/>
      <c r="F27" s="112"/>
      <c r="G27" s="112"/>
      <c r="H27" s="112"/>
      <c r="I27" s="113"/>
      <c r="J27" s="88" t="str">
        <f>VLOOKUP(H5,Werte!B3:AF38,19,0)</f>
        <v>V</v>
      </c>
      <c r="K27" s="35"/>
    </row>
    <row r="28" spans="1:12" ht="25" customHeight="1" thickBot="1" x14ac:dyDescent="0.35">
      <c r="A28" s="80" t="s">
        <v>25</v>
      </c>
      <c r="B28" s="111" t="str">
        <f>IF(H4="English",englisch!B28,"Barcode nach Zeichnung und lesbar")</f>
        <v>Barcode nach Zeichnung und lesbar</v>
      </c>
      <c r="C28" s="112"/>
      <c r="D28" s="112"/>
      <c r="E28" s="112"/>
      <c r="F28" s="112"/>
      <c r="G28" s="112"/>
      <c r="H28" s="112"/>
      <c r="I28" s="113"/>
      <c r="J28" s="88" t="str">
        <f>VLOOKUP(H5,Werte!B3:AF38,20,0)</f>
        <v>V</v>
      </c>
      <c r="K28" s="35"/>
    </row>
    <row r="29" spans="1:12" ht="25" customHeight="1" thickBot="1" x14ac:dyDescent="0.35">
      <c r="A29" s="80" t="s">
        <v>104</v>
      </c>
      <c r="B29" s="123" t="str">
        <f>IF(H4="English",englisch!B29,"Vorlage der internen Freigabe von involvierten Unterlieferanten und des zugehörigen Prozessschrittes")</f>
        <v>Vorlage der internen Freigabe von involvierten Unterlieferanten und des zugehörigen Prozessschrittes</v>
      </c>
      <c r="C29" s="124"/>
      <c r="D29" s="124"/>
      <c r="E29" s="124"/>
      <c r="F29" s="124"/>
      <c r="G29" s="124"/>
      <c r="H29" s="124"/>
      <c r="I29" s="125"/>
      <c r="J29" s="88" t="str">
        <f>VLOOKUP(H5,Werte!B3:AF38,21,0)</f>
        <v>D</v>
      </c>
      <c r="K29" s="35"/>
    </row>
    <row r="30" spans="1:12" ht="25" customHeight="1" thickBot="1" x14ac:dyDescent="0.35">
      <c r="A30" s="80" t="s">
        <v>105</v>
      </c>
      <c r="B30" s="111" t="str">
        <f>IF(H4="English",englisch!B30,"Empfohlene Verarbeitungsparameter laut Hersteller")</f>
        <v>Empfohlene Verarbeitungsparameter laut Hersteller</v>
      </c>
      <c r="C30" s="112"/>
      <c r="D30" s="112"/>
      <c r="E30" s="112"/>
      <c r="F30" s="112"/>
      <c r="G30" s="112"/>
      <c r="H30" s="112"/>
      <c r="I30" s="113"/>
      <c r="J30" s="88" t="str">
        <f>VLOOKUP(H5,Werte!B3:AF38,22,0)</f>
        <v>-</v>
      </c>
      <c r="K30" s="35"/>
    </row>
    <row r="31" spans="1:12" ht="25" customHeight="1" thickBot="1" x14ac:dyDescent="0.35">
      <c r="A31" s="80" t="s">
        <v>106</v>
      </c>
      <c r="B31" s="111" t="str">
        <f>IF(H4="English",englisch!B31,"Maschinen- und Werkzeugparameter; Vorlage des Teilelebenslaufes")</f>
        <v>Maschinen- und Werkzeugparameter; Vorlage des Teilelebenslaufes</v>
      </c>
      <c r="C31" s="112"/>
      <c r="D31" s="112"/>
      <c r="E31" s="112"/>
      <c r="F31" s="112"/>
      <c r="G31" s="112"/>
      <c r="H31" s="112"/>
      <c r="I31" s="113"/>
      <c r="J31" s="88" t="str">
        <f>VLOOKUP(H5,Werte!B3:AF38,23,0)</f>
        <v>-</v>
      </c>
      <c r="K31" s="35"/>
    </row>
    <row r="32" spans="1:12" ht="28" customHeight="1" thickBot="1" x14ac:dyDescent="0.35">
      <c r="A32" s="80" t="s">
        <v>107</v>
      </c>
      <c r="B32" s="111" t="str">
        <f>IF(H4="English",englisch!B32,"Vorlage UL-File des verwendeten Leiterplatten-Laminates mit Bezeichnung und Nennung des Herstellers. Vorlage UL-File des Rohleiterplattenhersteller mit Angabe des verwendeten Prozesses (jeweils mit Yellow Card für ZPMV.2 und ZPMV.8)")</f>
        <v>Vorlage UL-File des verwendeten Leiterplatten-Laminates mit Bezeichnung und Nennung des Herstellers. Vorlage UL-File des Rohleiterplattenhersteller mit Angabe des verwendeten Prozesses (jeweils mit Yellow Card für ZPMV.2 und ZPMV.8)</v>
      </c>
      <c r="C32" s="112"/>
      <c r="D32" s="112"/>
      <c r="E32" s="112"/>
      <c r="F32" s="112"/>
      <c r="G32" s="112"/>
      <c r="H32" s="112"/>
      <c r="I32" s="113"/>
      <c r="J32" s="88" t="str">
        <f>VLOOKUP(H5,Werte!B3:AF38,24,0)</f>
        <v>V</v>
      </c>
      <c r="K32" s="35"/>
    </row>
    <row r="33" spans="1:12" ht="25" customHeight="1" thickBot="1" x14ac:dyDescent="0.35">
      <c r="A33" s="80" t="s">
        <v>108</v>
      </c>
      <c r="B33" s="123" t="str">
        <f>IF(H4="English",englisch!B33,"UL-Traceability Nachweis")</f>
        <v>UL-Traceability Nachweis</v>
      </c>
      <c r="C33" s="124"/>
      <c r="D33" s="124"/>
      <c r="E33" s="124"/>
      <c r="F33" s="124"/>
      <c r="G33" s="124"/>
      <c r="H33" s="124"/>
      <c r="I33" s="125"/>
      <c r="J33" s="88" t="str">
        <f>VLOOKUP(H5,Werte!B3:AF38,25,0)</f>
        <v>-</v>
      </c>
      <c r="K33" s="35"/>
    </row>
    <row r="34" spans="1:12" ht="28" customHeight="1" thickBot="1" x14ac:dyDescent="0.35">
      <c r="A34" s="80" t="s">
        <v>26</v>
      </c>
      <c r="B34" s="111" t="str">
        <f>IF(H4="English",englisch!B34,"Bestätigung der Schaltverbindung gem. Z45 mit Stückliste (Angabe der verwendeten Komponenten, Hersteller und Bezeichnung) und Schliffbild der verwendeten Kontakte")</f>
        <v>Bestätigung der Schaltverbindung gem. Z45 mit Stückliste (Angabe der verwendeten Komponenten, Hersteller und Bezeichnung) und Schliffbild der verwendeten Kontakte</v>
      </c>
      <c r="C34" s="112"/>
      <c r="D34" s="112"/>
      <c r="E34" s="112"/>
      <c r="F34" s="112"/>
      <c r="G34" s="112"/>
      <c r="H34" s="112"/>
      <c r="I34" s="113"/>
      <c r="J34" s="88" t="str">
        <f>VLOOKUP(H5,Werte!B3:AF38,26,0)</f>
        <v>V</v>
      </c>
      <c r="K34" s="35"/>
    </row>
    <row r="35" spans="1:12" ht="25" customHeight="1" thickBot="1" x14ac:dyDescent="0.35">
      <c r="A35" s="80" t="s">
        <v>109</v>
      </c>
      <c r="B35" s="111" t="str">
        <f>IF(H4="English",englisch!B35,"Durchführung einer Messsystemanalyse MSA")</f>
        <v>Durchführung einer Messsystemanalyse MSA</v>
      </c>
      <c r="C35" s="112"/>
      <c r="D35" s="112"/>
      <c r="E35" s="112"/>
      <c r="F35" s="112"/>
      <c r="G35" s="112"/>
      <c r="H35" s="112"/>
      <c r="I35" s="113"/>
      <c r="J35" s="88" t="str">
        <f>VLOOKUP(H5,Werte!B3:AF38,27,0)</f>
        <v>-</v>
      </c>
      <c r="K35" s="35"/>
    </row>
    <row r="36" spans="1:12" ht="25" customHeight="1" thickBot="1" x14ac:dyDescent="0.35">
      <c r="A36" s="80" t="s">
        <v>110</v>
      </c>
      <c r="B36" s="111" t="str">
        <f>IF(H4="English",englisch!B36,"Nachweis von geforderten Fähigkeiten lt. Spezifikation / Zeichnung (cpk, cmk, B67, ...)")</f>
        <v>Nachweis von geforderten Fähigkeiten lt. Spezifikation / Zeichnung (cpk, cmk, B67, ...)</v>
      </c>
      <c r="C36" s="112"/>
      <c r="D36" s="112"/>
      <c r="E36" s="112"/>
      <c r="F36" s="112"/>
      <c r="G36" s="112"/>
      <c r="H36" s="112"/>
      <c r="I36" s="113"/>
      <c r="J36" s="88" t="str">
        <f>VLOOKUP(H5,Werte!B3:AF38,28,0)</f>
        <v>()</v>
      </c>
      <c r="K36" s="35"/>
    </row>
    <row r="37" spans="1:12" ht="25" customHeight="1" thickBot="1" x14ac:dyDescent="0.35">
      <c r="A37" s="80" t="s">
        <v>92</v>
      </c>
      <c r="B37" s="111" t="str">
        <f>IF(H4="English",englisch!B37,"Verpackungsvorschrift nach aktueller Dokumentation (wenn vorhanden)")</f>
        <v>Verpackungsvorschrift nach aktueller Dokumentation (wenn vorhanden)</v>
      </c>
      <c r="C37" s="112"/>
      <c r="D37" s="112"/>
      <c r="E37" s="112"/>
      <c r="F37" s="112"/>
      <c r="G37" s="112"/>
      <c r="H37" s="112"/>
      <c r="I37" s="113"/>
      <c r="J37" s="88" t="str">
        <f>VLOOKUP(H5,Werte!B3:AF38,29,0)</f>
        <v>()</v>
      </c>
      <c r="K37" s="35"/>
    </row>
    <row r="38" spans="1:12" ht="25" customHeight="1" thickBot="1" x14ac:dyDescent="0.35">
      <c r="A38" s="80" t="s">
        <v>27</v>
      </c>
      <c r="B38" s="111" t="str">
        <f>IF(H4="English",englisch!B38,"Bestätigung, dass die verwendete Software den Vorgaben entspricht mit Vorlage der Auslesedaten")</f>
        <v>Bestätigung, dass die verwendete Software den Vorgaben entspricht mit Vorlage der Auslesedaten</v>
      </c>
      <c r="C38" s="112"/>
      <c r="D38" s="112"/>
      <c r="E38" s="112"/>
      <c r="F38" s="112"/>
      <c r="G38" s="112"/>
      <c r="H38" s="112"/>
      <c r="I38" s="113"/>
      <c r="J38" s="88" t="str">
        <f>VLOOKUP(H5,Werte!B3:AF38,30,0)</f>
        <v>V</v>
      </c>
      <c r="K38" s="35"/>
      <c r="L38" s="97"/>
    </row>
    <row r="39" spans="1:12" ht="40" customHeight="1" thickBot="1" x14ac:dyDescent="0.35">
      <c r="A39" s="126" t="str">
        <f>IF(H4="English",englisch!A39,"Zusätzliche Anforderungen")</f>
        <v>Zusätzliche Anforderungen</v>
      </c>
      <c r="B39" s="127"/>
      <c r="C39" s="127"/>
      <c r="D39" s="127"/>
      <c r="E39" s="127"/>
      <c r="F39" s="127"/>
      <c r="G39" s="127"/>
      <c r="H39" s="127"/>
      <c r="I39" s="128"/>
      <c r="J39" s="88"/>
      <c r="K39" s="35"/>
    </row>
    <row r="41" spans="1:12" ht="15" customHeight="1" x14ac:dyDescent="0.3">
      <c r="A41" s="114" t="str">
        <f>IF(H4="English",englisch!A41,"V  :   Vorlage zum Freigabeablauf")</f>
        <v>V  :   Vorlage zum Freigabeablauf</v>
      </c>
      <c r="B41" s="114"/>
      <c r="C41" s="114"/>
      <c r="D41" s="114"/>
      <c r="E41" s="114"/>
      <c r="F41" s="114"/>
      <c r="G41" s="114"/>
      <c r="H41" s="58"/>
      <c r="I41" s="58"/>
    </row>
    <row r="42" spans="1:12" ht="15" customHeight="1" x14ac:dyDescent="0.3">
      <c r="A42" s="114" t="str">
        <f>IF(H4="English",englisch!A42,"D  :   Durchführung, Dokumentation und Archivierung beim Lieferant (ggf. zur Einsicht durch epL)")</f>
        <v>D  :   Durchführung, Dokumentation und Archivierung beim Lieferant (ggf. zur Einsicht durch epL)</v>
      </c>
      <c r="B42" s="114"/>
      <c r="C42" s="114"/>
      <c r="D42" s="114"/>
      <c r="E42" s="114"/>
      <c r="F42" s="114"/>
      <c r="G42" s="114"/>
      <c r="H42" s="58"/>
      <c r="I42" s="58"/>
    </row>
    <row r="43" spans="1:12" ht="15" customHeight="1" x14ac:dyDescent="0.3">
      <c r="A43" s="114" t="str">
        <f>IF(H4="English",englisch!A43,"( ) :   nur zutreffend wenn explizit gefordert, z.B. in der Zeichnung oder Bestellung")</f>
        <v>( ) :   nur zutreffend wenn explizit gefordert, z.B. in der Zeichnung oder Bestellung</v>
      </c>
      <c r="B43" s="114"/>
      <c r="C43" s="114"/>
      <c r="D43" s="114"/>
      <c r="E43" s="114"/>
      <c r="F43" s="114"/>
      <c r="G43" s="114"/>
      <c r="H43" s="58"/>
      <c r="I43" s="58"/>
    </row>
    <row r="44" spans="1:12" ht="15" customHeight="1" x14ac:dyDescent="0.3">
      <c r="A44" s="114" t="str">
        <f>IF(H4="English",englisch!A44,"  - :   nicht gefordert")</f>
        <v xml:space="preserve">  - :   nicht gefordert</v>
      </c>
      <c r="B44" s="114"/>
      <c r="C44" s="114"/>
      <c r="D44" s="114"/>
      <c r="E44" s="114"/>
      <c r="F44" s="114"/>
      <c r="G44" s="114"/>
      <c r="H44" s="58"/>
      <c r="I44" s="58"/>
    </row>
    <row r="46" spans="1:12" x14ac:dyDescent="0.3">
      <c r="A46" s="85" t="str">
        <f>IF(H4="English",englisch!A47,"Bestätigung: ")</f>
        <v xml:space="preserve">Bestätigung: </v>
      </c>
    </row>
    <row r="47" spans="1:12" ht="5.15" customHeight="1" x14ac:dyDescent="0.3"/>
    <row r="48" spans="1:12" x14ac:dyDescent="0.3">
      <c r="A48" s="83" t="str">
        <f>IF(H4="English",englisch!A49,"Der Lieferant bestätigt durch Abhaken in der Spalte „Mitzuliefernde Dokumente/Teile“, dass die geforderten Unterlagen der Freigabe beigefügt bzw. vor Ort vorhanden sind. ")</f>
        <v xml:space="preserve">Der Lieferant bestätigt durch Abhaken in der Spalte „Mitzuliefernde Dokumente/Teile“, dass die geforderten Unterlagen der Freigabe beigefügt bzw. vor Ort vorhanden sind. </v>
      </c>
      <c r="B48" s="60"/>
      <c r="C48" s="60"/>
      <c r="D48" s="60"/>
      <c r="E48" s="60"/>
      <c r="F48" s="60"/>
      <c r="G48" s="60"/>
      <c r="H48" s="60"/>
      <c r="I48" s="60"/>
      <c r="J48" s="60"/>
      <c r="K48" s="60"/>
    </row>
    <row r="49" spans="1:11" x14ac:dyDescent="0.3">
      <c r="A49" s="84" t="str">
        <f>IF(H4="English",englisch!A50,"Dieses Formblatt ist den Freigabeunterlagen unterschrieben beizufügen.")</f>
        <v>Dieses Formblatt ist den Freigabeunterlagen unterschrieben beizufügen.</v>
      </c>
      <c r="B49" s="59"/>
      <c r="C49" s="59"/>
      <c r="D49" s="59"/>
      <c r="E49" s="59"/>
      <c r="F49" s="59"/>
      <c r="G49" s="59"/>
      <c r="H49" s="59"/>
      <c r="I49" s="59"/>
      <c r="J49" s="59"/>
      <c r="K49" s="59"/>
    </row>
    <row r="51" spans="1:11" x14ac:dyDescent="0.3">
      <c r="A51" s="87" t="str">
        <f>IF(H4="English",englisch!A53,"Abkürzungsverzeichnis (Warengruppen)")</f>
        <v>Abkürzungsverzeichnis (Warengruppen)</v>
      </c>
      <c r="B51" s="59"/>
      <c r="C51" s="59"/>
      <c r="D51" s="59"/>
      <c r="E51" s="59"/>
      <c r="F51" s="59"/>
      <c r="G51" s="59"/>
      <c r="H51" s="59"/>
      <c r="I51" s="59"/>
      <c r="J51" s="59"/>
      <c r="K51" s="59"/>
    </row>
    <row r="52" spans="1:11" ht="5.15" customHeight="1" x14ac:dyDescent="0.3"/>
    <row r="53" spans="1:11" ht="15" customHeight="1" x14ac:dyDescent="0.3">
      <c r="A53" s="132" t="str">
        <f>IF(H4="English",englisch!A55,"Elektronik (z. B. Leiterplatte, E-Box)")</f>
        <v>Elektronik (z. B. Leiterplatte, E-Box)</v>
      </c>
      <c r="B53" s="132"/>
      <c r="C53" s="132"/>
      <c r="D53" s="27" t="s">
        <v>28</v>
      </c>
      <c r="F53" s="132" t="str">
        <f>IF(H4="English",englisch!G55,"Hartferrit")</f>
        <v>Hartferrit</v>
      </c>
      <c r="G53" s="132"/>
      <c r="H53" s="132"/>
      <c r="I53" s="27" t="s">
        <v>5</v>
      </c>
      <c r="K53" s="16"/>
    </row>
    <row r="54" spans="1:11" ht="15" customHeight="1" x14ac:dyDescent="0.3">
      <c r="A54" s="132" t="str">
        <f>IF(H4="English",englisch!A56,"Druckguss")</f>
        <v>Druckguss</v>
      </c>
      <c r="B54" s="132"/>
      <c r="C54" s="132"/>
      <c r="D54" s="27" t="s">
        <v>1</v>
      </c>
      <c r="F54" s="132" t="str">
        <f>IF(H4="English",englisch!G56,"Elektronikbauteile (z.b. Spule, Schaltverbindung, Kondensator)")</f>
        <v>Elektronikbauteile (z.b. Spule, Schaltverbindung, Kondensator)</v>
      </c>
      <c r="G54" s="132"/>
      <c r="H54" s="132"/>
      <c r="I54" s="27" t="s">
        <v>6</v>
      </c>
      <c r="K54" s="16"/>
    </row>
    <row r="55" spans="1:11" ht="15" customHeight="1" x14ac:dyDescent="0.3">
      <c r="A55" s="132" t="str">
        <f>IF(H4="English",englisch!A57,"Schrittmotor, Motor allgemein")</f>
        <v>Schrittmotor, Motor allgemein</v>
      </c>
      <c r="B55" s="132"/>
      <c r="C55" s="132"/>
      <c r="D55" s="27" t="s">
        <v>2</v>
      </c>
      <c r="F55" s="132" t="str">
        <f>IF(H4="English",englisch!G57,"Katalogteil")</f>
        <v>Katalogteil</v>
      </c>
      <c r="G55" s="132"/>
      <c r="H55" s="132"/>
      <c r="I55" s="27" t="s">
        <v>7</v>
      </c>
      <c r="K55" s="16"/>
    </row>
    <row r="56" spans="1:11" ht="15" customHeight="1" x14ac:dyDescent="0.3">
      <c r="A56" s="132" t="str">
        <f>IF(H4="English",englisch!A58,"Kunststoff")</f>
        <v>Kunststoff</v>
      </c>
      <c r="B56" s="132"/>
      <c r="C56" s="132"/>
      <c r="D56" s="27" t="s">
        <v>3</v>
      </c>
      <c r="F56" s="132" t="str">
        <f>IF(H4="English",englisch!G58,"Allgemein (z. B. Kugellager, Federn, Stanz-, Drehteile…)")</f>
        <v>Allgemein (z. B. Kugellager, Federn, Stanz-, Drehteile…)</v>
      </c>
      <c r="G56" s="132"/>
      <c r="H56" s="132"/>
      <c r="I56" s="27" t="s">
        <v>8</v>
      </c>
      <c r="K56" s="16"/>
    </row>
    <row r="57" spans="1:11" ht="15" customHeight="1" x14ac:dyDescent="0.3">
      <c r="A57" s="132" t="str">
        <f>IF(H4="English",englisch!A59,"Elastomer")</f>
        <v>Elastomer</v>
      </c>
      <c r="B57" s="132"/>
      <c r="C57" s="132"/>
      <c r="D57" s="27" t="s">
        <v>4</v>
      </c>
      <c r="F57" s="133" t="str">
        <f>IF(H4="English",englisch!G59,"Sicherheitskritisches Teil (nur wenn lt. Zeichnung gefordert)")</f>
        <v>Sicherheitskritisches Teil (nur wenn lt. Zeichnung gefordert)</v>
      </c>
      <c r="G57" s="133"/>
      <c r="H57" s="133"/>
      <c r="I57" s="56" t="s">
        <v>9</v>
      </c>
      <c r="K57" s="70"/>
    </row>
    <row r="58" spans="1:11" ht="15" customHeight="1" x14ac:dyDescent="0.3">
      <c r="A58" s="18"/>
      <c r="B58" s="18"/>
      <c r="C58" s="18"/>
      <c r="D58" s="18"/>
      <c r="E58" s="19"/>
      <c r="F58" s="133" t="str">
        <f>IF(H5="English",englisch!G60,"Display")</f>
        <v>Display</v>
      </c>
      <c r="G58" s="133"/>
      <c r="H58" s="133"/>
      <c r="I58" s="56" t="s">
        <v>119</v>
      </c>
      <c r="J58" s="25"/>
      <c r="K58" s="25"/>
    </row>
    <row r="59" spans="1:11" ht="15" customHeight="1" x14ac:dyDescent="0.3">
      <c r="A59" s="86" t="str">
        <f>IF(H4="English",englisch!A62,"Bemerkung:")</f>
        <v>Bemerkung:</v>
      </c>
      <c r="B59" s="57"/>
      <c r="C59" s="57"/>
      <c r="D59" s="57"/>
      <c r="E59" s="57"/>
      <c r="F59" s="57"/>
      <c r="G59" s="57"/>
      <c r="H59" s="57"/>
      <c r="I59" s="57"/>
      <c r="J59" s="57"/>
      <c r="K59" s="57"/>
    </row>
    <row r="60" spans="1:11" ht="15" customHeight="1" x14ac:dyDescent="0.3">
      <c r="A60" s="137" t="s">
        <v>114</v>
      </c>
      <c r="B60" s="138"/>
      <c r="C60" s="138"/>
      <c r="D60" s="138"/>
      <c r="E60" s="138"/>
      <c r="F60" s="138"/>
      <c r="G60" s="138"/>
      <c r="H60" s="138"/>
      <c r="I60" s="138"/>
      <c r="J60" s="138"/>
      <c r="K60" s="139"/>
    </row>
    <row r="61" spans="1:11" ht="15" customHeight="1" x14ac:dyDescent="0.3">
      <c r="A61" s="140"/>
      <c r="B61" s="141"/>
      <c r="C61" s="141"/>
      <c r="D61" s="141"/>
      <c r="E61" s="141"/>
      <c r="F61" s="141"/>
      <c r="G61" s="141"/>
      <c r="H61" s="141"/>
      <c r="I61" s="141"/>
      <c r="J61" s="141"/>
      <c r="K61" s="142"/>
    </row>
    <row r="62" spans="1:11" ht="15" customHeight="1" x14ac:dyDescent="0.3">
      <c r="A62" s="143"/>
      <c r="B62" s="144"/>
      <c r="C62" s="144"/>
      <c r="D62" s="144"/>
      <c r="E62" s="144"/>
      <c r="F62" s="144"/>
      <c r="G62" s="144"/>
      <c r="H62" s="144"/>
      <c r="I62" s="144"/>
      <c r="J62" s="144"/>
      <c r="K62" s="145"/>
    </row>
    <row r="63" spans="1:11" ht="14.5" thickBot="1" x14ac:dyDescent="0.35"/>
    <row r="64" spans="1:11" ht="30" customHeight="1" x14ac:dyDescent="0.3">
      <c r="A64" s="134" t="str">
        <f>IF(H4="English","Created: ","Erstellt: ")</f>
        <v xml:space="preserve">Erstellt: </v>
      </c>
      <c r="B64" s="135"/>
      <c r="C64" s="135"/>
      <c r="D64" s="135"/>
      <c r="E64" s="136"/>
      <c r="F64" s="62" t="str">
        <f>IF(H4="English",englisch!F66,"Datum:")</f>
        <v>Datum:</v>
      </c>
      <c r="G64" s="82"/>
      <c r="H64" s="71" t="str">
        <f>IF(H4="English",englisch!I66,"Unterschrift:")</f>
        <v>Unterschrift:</v>
      </c>
      <c r="I64" s="81"/>
      <c r="J64" s="71"/>
      <c r="K64" s="72"/>
    </row>
    <row r="65" spans="1:11" ht="15" customHeight="1" x14ac:dyDescent="0.3">
      <c r="A65" s="129" t="str">
        <f>IF(H4="English","supplier, name","Lieferant, Name")</f>
        <v>Lieferant, Name</v>
      </c>
      <c r="B65" s="130"/>
      <c r="C65" s="130"/>
      <c r="D65" s="130"/>
      <c r="E65" s="131"/>
      <c r="F65" s="61"/>
      <c r="G65" s="64"/>
      <c r="H65" s="63"/>
      <c r="I65" s="73"/>
      <c r="J65" s="73"/>
      <c r="K65" s="74"/>
    </row>
    <row r="66" spans="1:11" ht="7.5" customHeight="1" thickBot="1" x14ac:dyDescent="0.35">
      <c r="A66" s="7"/>
      <c r="B66" s="8"/>
      <c r="C66" s="8"/>
      <c r="D66" s="8"/>
      <c r="E66" s="1"/>
      <c r="F66" s="8"/>
      <c r="G66" s="66"/>
      <c r="H66" s="65"/>
      <c r="I66" s="75"/>
      <c r="J66" s="75"/>
      <c r="K66" s="76"/>
    </row>
  </sheetData>
  <mergeCells count="52">
    <mergeCell ref="A65:E65"/>
    <mergeCell ref="F53:H53"/>
    <mergeCell ref="F54:H54"/>
    <mergeCell ref="F55:H55"/>
    <mergeCell ref="F56:H56"/>
    <mergeCell ref="F57:H57"/>
    <mergeCell ref="A64:E64"/>
    <mergeCell ref="A60:K62"/>
    <mergeCell ref="A53:C53"/>
    <mergeCell ref="A54:C54"/>
    <mergeCell ref="A55:C55"/>
    <mergeCell ref="A56:C56"/>
    <mergeCell ref="A57:C57"/>
    <mergeCell ref="F58:H58"/>
    <mergeCell ref="B14:I14"/>
    <mergeCell ref="B15:I15"/>
    <mergeCell ref="B16:I16"/>
    <mergeCell ref="B17:I17"/>
    <mergeCell ref="B18:I18"/>
    <mergeCell ref="B21:I21"/>
    <mergeCell ref="B23:I23"/>
    <mergeCell ref="B24:I24"/>
    <mergeCell ref="B26:I26"/>
    <mergeCell ref="B27:I27"/>
    <mergeCell ref="B25:I25"/>
    <mergeCell ref="B22:I22"/>
    <mergeCell ref="B30:I30"/>
    <mergeCell ref="B31:I31"/>
    <mergeCell ref="A44:G44"/>
    <mergeCell ref="B32:I32"/>
    <mergeCell ref="B33:I33"/>
    <mergeCell ref="B34:I34"/>
    <mergeCell ref="B35:I35"/>
    <mergeCell ref="B36:I36"/>
    <mergeCell ref="B37:I37"/>
    <mergeCell ref="A39:I39"/>
    <mergeCell ref="H5:K5"/>
    <mergeCell ref="B38:I38"/>
    <mergeCell ref="A41:G41"/>
    <mergeCell ref="A42:G42"/>
    <mergeCell ref="A43:G43"/>
    <mergeCell ref="B9:I9"/>
    <mergeCell ref="B10:I10"/>
    <mergeCell ref="B11:I11"/>
    <mergeCell ref="B12:I12"/>
    <mergeCell ref="B13:I13"/>
    <mergeCell ref="B19:I19"/>
    <mergeCell ref="B20:I20"/>
    <mergeCell ref="J8:K8"/>
    <mergeCell ref="B8:I8"/>
    <mergeCell ref="B28:I28"/>
    <mergeCell ref="B29:I29"/>
  </mergeCells>
  <dataValidations count="1">
    <dataValidation type="list" allowBlank="1" showInputMessage="1" showErrorMessage="1" sqref="H4" xr:uid="{00000000-0002-0000-0000-000000000000}">
      <formula1>"Deutsch,English"</formula1>
    </dataValidation>
  </dataValidations>
  <pageMargins left="0.43307086614173229" right="0.23622047244094491" top="0.39370078740157483" bottom="0.39370078740157483" header="0.31496062992125984" footer="0.31496062992125984"/>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69850</xdr:colOff>
                    <xdr:row>7</xdr:row>
                    <xdr:rowOff>374650</xdr:rowOff>
                  </from>
                  <to>
                    <xdr:col>10</xdr:col>
                    <xdr:colOff>304800</xdr:colOff>
                    <xdr:row>8</xdr:row>
                    <xdr:rowOff>260350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69850</xdr:colOff>
                    <xdr:row>9</xdr:row>
                    <xdr:rowOff>0</xdr:rowOff>
                  </from>
                  <to>
                    <xdr:col>10</xdr:col>
                    <xdr:colOff>304800</xdr:colOff>
                    <xdr:row>9</xdr:row>
                    <xdr:rowOff>260350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10</xdr:col>
                    <xdr:colOff>69850</xdr:colOff>
                    <xdr:row>10</xdr:row>
                    <xdr:rowOff>31750</xdr:rowOff>
                  </from>
                  <to>
                    <xdr:col>10</xdr:col>
                    <xdr:colOff>304800</xdr:colOff>
                    <xdr:row>10</xdr:row>
                    <xdr:rowOff>298450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10</xdr:col>
                    <xdr:colOff>50800</xdr:colOff>
                    <xdr:row>11</xdr:row>
                    <xdr:rowOff>31750</xdr:rowOff>
                  </from>
                  <to>
                    <xdr:col>10</xdr:col>
                    <xdr:colOff>298450</xdr:colOff>
                    <xdr:row>11</xdr:row>
                    <xdr:rowOff>260350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69850</xdr:colOff>
                    <xdr:row>12</xdr:row>
                    <xdr:rowOff>0</xdr:rowOff>
                  </from>
                  <to>
                    <xdr:col>10</xdr:col>
                    <xdr:colOff>298450</xdr:colOff>
                    <xdr:row>12</xdr:row>
                    <xdr:rowOff>266700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10</xdr:col>
                    <xdr:colOff>69850</xdr:colOff>
                    <xdr:row>13</xdr:row>
                    <xdr:rowOff>31750</xdr:rowOff>
                  </from>
                  <to>
                    <xdr:col>10</xdr:col>
                    <xdr:colOff>304800</xdr:colOff>
                    <xdr:row>13</xdr:row>
                    <xdr:rowOff>279400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10</xdr:col>
                    <xdr:colOff>69850</xdr:colOff>
                    <xdr:row>14</xdr:row>
                    <xdr:rowOff>38100</xdr:rowOff>
                  </from>
                  <to>
                    <xdr:col>10</xdr:col>
                    <xdr:colOff>298450</xdr:colOff>
                    <xdr:row>14</xdr:row>
                    <xdr:rowOff>266700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69850</xdr:colOff>
                    <xdr:row>15</xdr:row>
                    <xdr:rowOff>31750</xdr:rowOff>
                  </from>
                  <to>
                    <xdr:col>10</xdr:col>
                    <xdr:colOff>298450</xdr:colOff>
                    <xdr:row>15</xdr:row>
                    <xdr:rowOff>279400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10</xdr:col>
                    <xdr:colOff>69850</xdr:colOff>
                    <xdr:row>16</xdr:row>
                    <xdr:rowOff>31750</xdr:rowOff>
                  </from>
                  <to>
                    <xdr:col>10</xdr:col>
                    <xdr:colOff>298450</xdr:colOff>
                    <xdr:row>16</xdr:row>
                    <xdr:rowOff>279400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69850</xdr:colOff>
                    <xdr:row>17</xdr:row>
                    <xdr:rowOff>31750</xdr:rowOff>
                  </from>
                  <to>
                    <xdr:col>10</xdr:col>
                    <xdr:colOff>304800</xdr:colOff>
                    <xdr:row>17</xdr:row>
                    <xdr:rowOff>279400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69850</xdr:colOff>
                    <xdr:row>18</xdr:row>
                    <xdr:rowOff>31750</xdr:rowOff>
                  </from>
                  <to>
                    <xdr:col>10</xdr:col>
                    <xdr:colOff>298450</xdr:colOff>
                    <xdr:row>18</xdr:row>
                    <xdr:rowOff>266700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10</xdr:col>
                    <xdr:colOff>69850</xdr:colOff>
                    <xdr:row>19</xdr:row>
                    <xdr:rowOff>0</xdr:rowOff>
                  </from>
                  <to>
                    <xdr:col>10</xdr:col>
                    <xdr:colOff>298450</xdr:colOff>
                    <xdr:row>19</xdr:row>
                    <xdr:rowOff>260350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10</xdr:col>
                    <xdr:colOff>69850</xdr:colOff>
                    <xdr:row>20</xdr:row>
                    <xdr:rowOff>0</xdr:rowOff>
                  </from>
                  <to>
                    <xdr:col>10</xdr:col>
                    <xdr:colOff>298450</xdr:colOff>
                    <xdr:row>20</xdr:row>
                    <xdr:rowOff>266700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10</xdr:col>
                    <xdr:colOff>69850</xdr:colOff>
                    <xdr:row>22</xdr:row>
                    <xdr:rowOff>12700</xdr:rowOff>
                  </from>
                  <to>
                    <xdr:col>10</xdr:col>
                    <xdr:colOff>298450</xdr:colOff>
                    <xdr:row>22</xdr:row>
                    <xdr:rowOff>266700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10</xdr:col>
                    <xdr:colOff>69850</xdr:colOff>
                    <xdr:row>23</xdr:row>
                    <xdr:rowOff>31750</xdr:rowOff>
                  </from>
                  <to>
                    <xdr:col>10</xdr:col>
                    <xdr:colOff>304800</xdr:colOff>
                    <xdr:row>23</xdr:row>
                    <xdr:rowOff>266700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10</xdr:col>
                    <xdr:colOff>50800</xdr:colOff>
                    <xdr:row>25</xdr:row>
                    <xdr:rowOff>31750</xdr:rowOff>
                  </from>
                  <to>
                    <xdr:col>10</xdr:col>
                    <xdr:colOff>298450</xdr:colOff>
                    <xdr:row>25</xdr:row>
                    <xdr:rowOff>279400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10</xdr:col>
                    <xdr:colOff>50800</xdr:colOff>
                    <xdr:row>26</xdr:row>
                    <xdr:rowOff>31750</xdr:rowOff>
                  </from>
                  <to>
                    <xdr:col>10</xdr:col>
                    <xdr:colOff>298450</xdr:colOff>
                    <xdr:row>26</xdr:row>
                    <xdr:rowOff>298450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10</xdr:col>
                    <xdr:colOff>69850</xdr:colOff>
                    <xdr:row>27</xdr:row>
                    <xdr:rowOff>31750</xdr:rowOff>
                  </from>
                  <to>
                    <xdr:col>10</xdr:col>
                    <xdr:colOff>298450</xdr:colOff>
                    <xdr:row>27</xdr:row>
                    <xdr:rowOff>298450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10</xdr:col>
                    <xdr:colOff>69850</xdr:colOff>
                    <xdr:row>28</xdr:row>
                    <xdr:rowOff>31750</xdr:rowOff>
                  </from>
                  <to>
                    <xdr:col>10</xdr:col>
                    <xdr:colOff>304800</xdr:colOff>
                    <xdr:row>28</xdr:row>
                    <xdr:rowOff>298450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10</xdr:col>
                    <xdr:colOff>69850</xdr:colOff>
                    <xdr:row>29</xdr:row>
                    <xdr:rowOff>31750</xdr:rowOff>
                  </from>
                  <to>
                    <xdr:col>10</xdr:col>
                    <xdr:colOff>304800</xdr:colOff>
                    <xdr:row>29</xdr:row>
                    <xdr:rowOff>298450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10</xdr:col>
                    <xdr:colOff>69850</xdr:colOff>
                    <xdr:row>30</xdr:row>
                    <xdr:rowOff>12700</xdr:rowOff>
                  </from>
                  <to>
                    <xdr:col>10</xdr:col>
                    <xdr:colOff>304800</xdr:colOff>
                    <xdr:row>30</xdr:row>
                    <xdr:rowOff>279400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10</xdr:col>
                    <xdr:colOff>69850</xdr:colOff>
                    <xdr:row>31</xdr:row>
                    <xdr:rowOff>50800</xdr:rowOff>
                  </from>
                  <to>
                    <xdr:col>10</xdr:col>
                    <xdr:colOff>304800</xdr:colOff>
                    <xdr:row>31</xdr:row>
                    <xdr:rowOff>298450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10</xdr:col>
                    <xdr:colOff>69850</xdr:colOff>
                    <xdr:row>31</xdr:row>
                    <xdr:rowOff>393700</xdr:rowOff>
                  </from>
                  <to>
                    <xdr:col>10</xdr:col>
                    <xdr:colOff>304800</xdr:colOff>
                    <xdr:row>32</xdr:row>
                    <xdr:rowOff>241300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10</xdr:col>
                    <xdr:colOff>69850</xdr:colOff>
                    <xdr:row>33</xdr:row>
                    <xdr:rowOff>50800</xdr:rowOff>
                  </from>
                  <to>
                    <xdr:col>10</xdr:col>
                    <xdr:colOff>304800</xdr:colOff>
                    <xdr:row>33</xdr:row>
                    <xdr:rowOff>298450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10</xdr:col>
                    <xdr:colOff>69850</xdr:colOff>
                    <xdr:row>34</xdr:row>
                    <xdr:rowOff>0</xdr:rowOff>
                  </from>
                  <to>
                    <xdr:col>10</xdr:col>
                    <xdr:colOff>304800</xdr:colOff>
                    <xdr:row>34</xdr:row>
                    <xdr:rowOff>260350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10</xdr:col>
                    <xdr:colOff>69850</xdr:colOff>
                    <xdr:row>35</xdr:row>
                    <xdr:rowOff>12700</xdr:rowOff>
                  </from>
                  <to>
                    <xdr:col>10</xdr:col>
                    <xdr:colOff>304800</xdr:colOff>
                    <xdr:row>35</xdr:row>
                    <xdr:rowOff>260350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10</xdr:col>
                    <xdr:colOff>69850</xdr:colOff>
                    <xdr:row>37</xdr:row>
                    <xdr:rowOff>12700</xdr:rowOff>
                  </from>
                  <to>
                    <xdr:col>10</xdr:col>
                    <xdr:colOff>298450</xdr:colOff>
                    <xdr:row>37</xdr:row>
                    <xdr:rowOff>260350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10</xdr:col>
                    <xdr:colOff>69850</xdr:colOff>
                    <xdr:row>36</xdr:row>
                    <xdr:rowOff>12700</xdr:rowOff>
                  </from>
                  <to>
                    <xdr:col>10</xdr:col>
                    <xdr:colOff>304800</xdr:colOff>
                    <xdr:row>36</xdr:row>
                    <xdr:rowOff>260350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10</xdr:col>
                    <xdr:colOff>69850</xdr:colOff>
                    <xdr:row>24</xdr:row>
                    <xdr:rowOff>31750</xdr:rowOff>
                  </from>
                  <to>
                    <xdr:col>10</xdr:col>
                    <xdr:colOff>304800</xdr:colOff>
                    <xdr:row>24</xdr:row>
                    <xdr:rowOff>266700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10</xdr:col>
                    <xdr:colOff>69850</xdr:colOff>
                    <xdr:row>38</xdr:row>
                    <xdr:rowOff>12700</xdr:rowOff>
                  </from>
                  <to>
                    <xdr:col>10</xdr:col>
                    <xdr:colOff>298450</xdr:colOff>
                    <xdr:row>38</xdr:row>
                    <xdr:rowOff>260350</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10</xdr:col>
                    <xdr:colOff>69850</xdr:colOff>
                    <xdr:row>21</xdr:row>
                    <xdr:rowOff>12700</xdr:rowOff>
                  </from>
                  <to>
                    <xdr:col>10</xdr:col>
                    <xdr:colOff>304800</xdr:colOff>
                    <xdr:row>21</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IF($H$4="Deutsch",Werte!$C$26:$C$36,Werte!$J$26:$J$36)</xm:f>
          </x14:formula1>
          <xm:sqref>H5:K5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B2:AG38"/>
  <sheetViews>
    <sheetView workbookViewId="0">
      <selection activeCell="E19" sqref="E19"/>
    </sheetView>
  </sheetViews>
  <sheetFormatPr baseColWidth="10" defaultRowHeight="14" x14ac:dyDescent="0.3"/>
  <cols>
    <col min="2" max="2" width="54.08203125" customWidth="1"/>
    <col min="3" max="32" width="6.58203125" customWidth="1"/>
  </cols>
  <sheetData>
    <row r="2" spans="2:33" ht="14.5" thickBot="1" x14ac:dyDescent="0.35">
      <c r="C2" s="52">
        <v>9</v>
      </c>
      <c r="D2" s="52">
        <v>10</v>
      </c>
      <c r="E2" s="52">
        <v>11</v>
      </c>
      <c r="F2" s="52">
        <v>12</v>
      </c>
      <c r="G2" s="52">
        <v>13</v>
      </c>
      <c r="H2" s="52">
        <v>14</v>
      </c>
      <c r="I2" s="52">
        <v>15</v>
      </c>
      <c r="J2" s="52">
        <v>16</v>
      </c>
      <c r="K2" s="52">
        <v>17</v>
      </c>
      <c r="L2" s="52">
        <v>18</v>
      </c>
      <c r="M2" s="52">
        <v>19</v>
      </c>
      <c r="N2" s="52">
        <v>20</v>
      </c>
      <c r="O2" s="52">
        <v>21</v>
      </c>
      <c r="P2" s="52">
        <v>22</v>
      </c>
      <c r="Q2" s="52">
        <v>23</v>
      </c>
      <c r="R2" s="52">
        <v>24</v>
      </c>
      <c r="S2" s="52">
        <v>25</v>
      </c>
      <c r="T2" s="52">
        <v>26</v>
      </c>
      <c r="U2" s="52">
        <v>27</v>
      </c>
      <c r="V2" s="52">
        <v>28</v>
      </c>
      <c r="W2" s="52">
        <v>29</v>
      </c>
      <c r="X2" s="52">
        <v>30</v>
      </c>
      <c r="Y2" s="52">
        <v>31</v>
      </c>
      <c r="Z2" s="52">
        <v>32</v>
      </c>
      <c r="AA2" s="52">
        <v>33</v>
      </c>
      <c r="AB2" s="52">
        <v>34</v>
      </c>
      <c r="AC2" s="52">
        <v>35</v>
      </c>
      <c r="AD2" s="52">
        <v>36</v>
      </c>
      <c r="AE2" s="52">
        <v>37</v>
      </c>
      <c r="AF2" s="52">
        <v>38</v>
      </c>
    </row>
    <row r="3" spans="2:33" ht="14.5" thickBot="1" x14ac:dyDescent="0.35">
      <c r="B3" s="47" t="str">
        <f>IF(Vorlage!H$4="Deutsch",C26,J26)</f>
        <v>Elektronik (z. B. Leiterplatte, E-Box)</v>
      </c>
      <c r="C3" s="53" t="s">
        <v>10</v>
      </c>
      <c r="D3" s="54" t="s">
        <v>10</v>
      </c>
      <c r="E3" s="53" t="s">
        <v>10</v>
      </c>
      <c r="F3" s="54" t="s">
        <v>11</v>
      </c>
      <c r="G3" s="53" t="s">
        <v>12</v>
      </c>
      <c r="H3" s="53" t="s">
        <v>10</v>
      </c>
      <c r="I3" s="53" t="s">
        <v>11</v>
      </c>
      <c r="J3" s="53" t="s">
        <v>10</v>
      </c>
      <c r="K3" s="53" t="s">
        <v>10</v>
      </c>
      <c r="L3" s="53" t="s">
        <v>11</v>
      </c>
      <c r="M3" s="53" t="s">
        <v>10</v>
      </c>
      <c r="N3" s="53" t="s">
        <v>10</v>
      </c>
      <c r="O3" s="53" t="s">
        <v>11</v>
      </c>
      <c r="P3" s="53" t="s">
        <v>10</v>
      </c>
      <c r="Q3" s="53" t="s">
        <v>10</v>
      </c>
      <c r="R3" s="53" t="s">
        <v>10</v>
      </c>
      <c r="S3" s="53" t="s">
        <v>13</v>
      </c>
      <c r="T3" s="53" t="s">
        <v>10</v>
      </c>
      <c r="U3" s="53" t="s">
        <v>10</v>
      </c>
      <c r="V3" s="53" t="s">
        <v>12</v>
      </c>
      <c r="W3" s="53" t="s">
        <v>11</v>
      </c>
      <c r="X3" s="53" t="s">
        <v>11</v>
      </c>
      <c r="Y3" s="53" t="s">
        <v>10</v>
      </c>
      <c r="Z3" s="53" t="s">
        <v>11</v>
      </c>
      <c r="AA3" s="53" t="s">
        <v>10</v>
      </c>
      <c r="AB3" s="53" t="s">
        <v>11</v>
      </c>
      <c r="AC3" s="53" t="s">
        <v>13</v>
      </c>
      <c r="AD3" s="53" t="s">
        <v>13</v>
      </c>
      <c r="AE3" s="53" t="s">
        <v>10</v>
      </c>
      <c r="AF3" s="105" t="s">
        <v>11</v>
      </c>
      <c r="AG3" s="27" t="s">
        <v>28</v>
      </c>
    </row>
    <row r="4" spans="2:33" ht="14.5" thickBot="1" x14ac:dyDescent="0.35">
      <c r="B4" s="91" t="str">
        <f>IF(Vorlage!H$4="Deutsch",C27,J27)</f>
        <v>Druckguss</v>
      </c>
      <c r="C4" s="53" t="s">
        <v>10</v>
      </c>
      <c r="D4" s="54" t="s">
        <v>11</v>
      </c>
      <c r="E4" s="53" t="s">
        <v>10</v>
      </c>
      <c r="F4" s="54" t="s">
        <v>10</v>
      </c>
      <c r="G4" s="53" t="s">
        <v>12</v>
      </c>
      <c r="H4" s="54" t="s">
        <v>10</v>
      </c>
      <c r="I4" s="53" t="s">
        <v>10</v>
      </c>
      <c r="J4" s="54" t="s">
        <v>10</v>
      </c>
      <c r="K4" s="53" t="s">
        <v>11</v>
      </c>
      <c r="L4" s="54" t="s">
        <v>10</v>
      </c>
      <c r="M4" s="53" t="s">
        <v>11</v>
      </c>
      <c r="N4" s="54" t="s">
        <v>11</v>
      </c>
      <c r="O4" s="53" t="s">
        <v>11</v>
      </c>
      <c r="P4" s="54" t="s">
        <v>11</v>
      </c>
      <c r="Q4" s="53" t="s">
        <v>11</v>
      </c>
      <c r="R4" s="53" t="s">
        <v>11</v>
      </c>
      <c r="S4" s="54" t="s">
        <v>11</v>
      </c>
      <c r="T4" s="53" t="s">
        <v>11</v>
      </c>
      <c r="U4" s="54" t="s">
        <v>11</v>
      </c>
      <c r="V4" s="53" t="s">
        <v>12</v>
      </c>
      <c r="W4" s="54" t="s">
        <v>10</v>
      </c>
      <c r="X4" s="53" t="s">
        <v>10</v>
      </c>
      <c r="Y4" s="54" t="s">
        <v>11</v>
      </c>
      <c r="Z4" s="53" t="s">
        <v>11</v>
      </c>
      <c r="AA4" s="54" t="s">
        <v>11</v>
      </c>
      <c r="AB4" s="53" t="s">
        <v>12</v>
      </c>
      <c r="AC4" s="54" t="s">
        <v>13</v>
      </c>
      <c r="AD4" s="54" t="s">
        <v>13</v>
      </c>
      <c r="AE4" s="53" t="s">
        <v>11</v>
      </c>
      <c r="AF4" s="105" t="s">
        <v>11</v>
      </c>
      <c r="AG4" s="27" t="s">
        <v>1</v>
      </c>
    </row>
    <row r="5" spans="2:33" ht="14.5" thickBot="1" x14ac:dyDescent="0.35">
      <c r="B5" s="91" t="str">
        <f>IF(Vorlage!H$4="Deutsch",C28,J28)</f>
        <v>Schrittmotor, Motor allgemein</v>
      </c>
      <c r="C5" s="53" t="s">
        <v>10</v>
      </c>
      <c r="D5" s="54" t="s">
        <v>13</v>
      </c>
      <c r="E5" s="53" t="s">
        <v>10</v>
      </c>
      <c r="F5" s="54" t="s">
        <v>10</v>
      </c>
      <c r="G5" s="53" t="s">
        <v>12</v>
      </c>
      <c r="H5" s="54" t="s">
        <v>10</v>
      </c>
      <c r="I5" s="53" t="s">
        <v>11</v>
      </c>
      <c r="J5" s="54" t="s">
        <v>10</v>
      </c>
      <c r="K5" s="53" t="s">
        <v>11</v>
      </c>
      <c r="L5" s="54" t="s">
        <v>11</v>
      </c>
      <c r="M5" s="53" t="s">
        <v>10</v>
      </c>
      <c r="N5" s="54" t="s">
        <v>11</v>
      </c>
      <c r="O5" s="53" t="s">
        <v>10</v>
      </c>
      <c r="P5" s="54" t="s">
        <v>11</v>
      </c>
      <c r="Q5" s="53" t="s">
        <v>11</v>
      </c>
      <c r="R5" s="53" t="s">
        <v>11</v>
      </c>
      <c r="S5" s="54" t="s">
        <v>13</v>
      </c>
      <c r="T5" s="53" t="s">
        <v>11</v>
      </c>
      <c r="U5" s="54" t="s">
        <v>10</v>
      </c>
      <c r="V5" s="53" t="s">
        <v>12</v>
      </c>
      <c r="W5" s="54" t="s">
        <v>11</v>
      </c>
      <c r="X5" s="53" t="s">
        <v>11</v>
      </c>
      <c r="Y5" s="54" t="s">
        <v>11</v>
      </c>
      <c r="Z5" s="53" t="s">
        <v>11</v>
      </c>
      <c r="AA5" s="54" t="s">
        <v>11</v>
      </c>
      <c r="AB5" s="53" t="s">
        <v>11</v>
      </c>
      <c r="AC5" s="54" t="s">
        <v>13</v>
      </c>
      <c r="AD5" s="54" t="s">
        <v>13</v>
      </c>
      <c r="AE5" s="53" t="s">
        <v>11</v>
      </c>
      <c r="AF5" s="105" t="s">
        <v>11</v>
      </c>
      <c r="AG5" s="27" t="s">
        <v>2</v>
      </c>
    </row>
    <row r="6" spans="2:33" ht="14.5" thickBot="1" x14ac:dyDescent="0.35">
      <c r="B6" s="91" t="str">
        <f>IF(Vorlage!H$4="Deutsch",C29,J29)</f>
        <v>Kunststoff</v>
      </c>
      <c r="C6" s="54" t="s">
        <v>10</v>
      </c>
      <c r="D6" s="54" t="s">
        <v>11</v>
      </c>
      <c r="E6" s="54" t="s">
        <v>10</v>
      </c>
      <c r="F6" s="54" t="s">
        <v>10</v>
      </c>
      <c r="G6" s="54" t="s">
        <v>12</v>
      </c>
      <c r="H6" s="54" t="s">
        <v>10</v>
      </c>
      <c r="I6" s="54" t="s">
        <v>11</v>
      </c>
      <c r="J6" s="54" t="s">
        <v>10</v>
      </c>
      <c r="K6" s="54" t="s">
        <v>11</v>
      </c>
      <c r="L6" s="54" t="s">
        <v>10</v>
      </c>
      <c r="M6" s="54" t="s">
        <v>11</v>
      </c>
      <c r="N6" s="54" t="s">
        <v>11</v>
      </c>
      <c r="O6" s="54" t="s">
        <v>11</v>
      </c>
      <c r="P6" s="54" t="s">
        <v>11</v>
      </c>
      <c r="Q6" s="54" t="s">
        <v>11</v>
      </c>
      <c r="R6" s="54" t="s">
        <v>11</v>
      </c>
      <c r="S6" s="54" t="s">
        <v>11</v>
      </c>
      <c r="T6" s="54" t="s">
        <v>11</v>
      </c>
      <c r="U6" s="54" t="s">
        <v>11</v>
      </c>
      <c r="V6" s="54" t="s">
        <v>12</v>
      </c>
      <c r="W6" s="54" t="s">
        <v>12</v>
      </c>
      <c r="X6" s="54" t="s">
        <v>12</v>
      </c>
      <c r="Y6" s="54" t="s">
        <v>11</v>
      </c>
      <c r="Z6" s="54" t="s">
        <v>10</v>
      </c>
      <c r="AA6" s="54" t="s">
        <v>11</v>
      </c>
      <c r="AB6" s="54" t="s">
        <v>12</v>
      </c>
      <c r="AC6" s="54" t="s">
        <v>13</v>
      </c>
      <c r="AD6" s="54" t="s">
        <v>13</v>
      </c>
      <c r="AE6" s="54" t="s">
        <v>11</v>
      </c>
      <c r="AF6" s="105" t="s">
        <v>11</v>
      </c>
      <c r="AG6" s="27" t="s">
        <v>3</v>
      </c>
    </row>
    <row r="7" spans="2:33" ht="14.5" thickBot="1" x14ac:dyDescent="0.35">
      <c r="B7" s="91" t="str">
        <f>IF(Vorlage!H$4="Deutsch",C30,J30)</f>
        <v>Elastomer</v>
      </c>
      <c r="C7" s="54" t="s">
        <v>10</v>
      </c>
      <c r="D7" s="54" t="s">
        <v>11</v>
      </c>
      <c r="E7" s="54" t="s">
        <v>10</v>
      </c>
      <c r="F7" s="54" t="s">
        <v>10</v>
      </c>
      <c r="G7" s="54" t="s">
        <v>12</v>
      </c>
      <c r="H7" s="54" t="s">
        <v>10</v>
      </c>
      <c r="I7" s="54" t="s">
        <v>11</v>
      </c>
      <c r="J7" s="54" t="s">
        <v>10</v>
      </c>
      <c r="K7" s="54" t="s">
        <v>11</v>
      </c>
      <c r="L7" s="54" t="s">
        <v>10</v>
      </c>
      <c r="M7" s="54" t="s">
        <v>11</v>
      </c>
      <c r="N7" s="54" t="s">
        <v>11</v>
      </c>
      <c r="O7" s="54" t="s">
        <v>11</v>
      </c>
      <c r="P7" s="54" t="s">
        <v>11</v>
      </c>
      <c r="Q7" s="54" t="s">
        <v>11</v>
      </c>
      <c r="R7" s="54" t="s">
        <v>11</v>
      </c>
      <c r="S7" s="54" t="s">
        <v>11</v>
      </c>
      <c r="T7" s="54" t="s">
        <v>11</v>
      </c>
      <c r="U7" s="54" t="s">
        <v>11</v>
      </c>
      <c r="V7" s="54" t="s">
        <v>12</v>
      </c>
      <c r="W7" s="54" t="s">
        <v>11</v>
      </c>
      <c r="X7" s="54" t="s">
        <v>11</v>
      </c>
      <c r="Y7" s="54" t="s">
        <v>11</v>
      </c>
      <c r="Z7" s="54" t="s">
        <v>13</v>
      </c>
      <c r="AA7" s="54" t="s">
        <v>11</v>
      </c>
      <c r="AB7" s="54" t="s">
        <v>12</v>
      </c>
      <c r="AC7" s="54" t="s">
        <v>13</v>
      </c>
      <c r="AD7" s="54" t="s">
        <v>13</v>
      </c>
      <c r="AE7" s="54" t="s">
        <v>11</v>
      </c>
      <c r="AF7" s="105" t="s">
        <v>11</v>
      </c>
      <c r="AG7" s="27" t="s">
        <v>4</v>
      </c>
    </row>
    <row r="8" spans="2:33" ht="14.5" thickBot="1" x14ac:dyDescent="0.35">
      <c r="B8" s="91" t="str">
        <f>IF(Vorlage!H$4="Deutsch",C31,J31)</f>
        <v>Hartferrit</v>
      </c>
      <c r="C8" s="54" t="s">
        <v>10</v>
      </c>
      <c r="D8" s="54" t="s">
        <v>11</v>
      </c>
      <c r="E8" s="54" t="s">
        <v>10</v>
      </c>
      <c r="F8" s="54" t="s">
        <v>10</v>
      </c>
      <c r="G8" s="54" t="s">
        <v>12</v>
      </c>
      <c r="H8" s="54" t="s">
        <v>10</v>
      </c>
      <c r="I8" s="54" t="s">
        <v>11</v>
      </c>
      <c r="J8" s="54" t="s">
        <v>10</v>
      </c>
      <c r="K8" s="54" t="s">
        <v>11</v>
      </c>
      <c r="L8" s="54" t="s">
        <v>10</v>
      </c>
      <c r="M8" s="54" t="s">
        <v>11</v>
      </c>
      <c r="N8" s="54" t="s">
        <v>11</v>
      </c>
      <c r="O8" s="54" t="s">
        <v>11</v>
      </c>
      <c r="P8" s="54" t="s">
        <v>11</v>
      </c>
      <c r="Q8" s="54" t="s">
        <v>11</v>
      </c>
      <c r="R8" s="54" t="s">
        <v>11</v>
      </c>
      <c r="S8" s="54" t="s">
        <v>11</v>
      </c>
      <c r="T8" s="54" t="s">
        <v>11</v>
      </c>
      <c r="U8" s="54" t="s">
        <v>11</v>
      </c>
      <c r="V8" s="54" t="s">
        <v>12</v>
      </c>
      <c r="W8" s="54" t="s">
        <v>11</v>
      </c>
      <c r="X8" s="54" t="s">
        <v>11</v>
      </c>
      <c r="Y8" s="54" t="s">
        <v>11</v>
      </c>
      <c r="Z8" s="54" t="s">
        <v>11</v>
      </c>
      <c r="AA8" s="54" t="s">
        <v>11</v>
      </c>
      <c r="AB8" s="54" t="s">
        <v>13</v>
      </c>
      <c r="AC8" s="54" t="s">
        <v>13</v>
      </c>
      <c r="AD8" s="54" t="s">
        <v>13</v>
      </c>
      <c r="AE8" s="54" t="s">
        <v>11</v>
      </c>
      <c r="AF8" s="105" t="s">
        <v>11</v>
      </c>
      <c r="AG8" s="27" t="s">
        <v>5</v>
      </c>
    </row>
    <row r="9" spans="2:33" ht="14.5" thickBot="1" x14ac:dyDescent="0.35">
      <c r="B9" s="91" t="str">
        <f>IF(Vorlage!H$4="Deutsch",C32,J32)</f>
        <v>Elektronikbauteile (z.b. Spule, Schaltverbindung, Kondensator</v>
      </c>
      <c r="C9" s="54" t="s">
        <v>10</v>
      </c>
      <c r="D9" s="54" t="s">
        <v>13</v>
      </c>
      <c r="E9" s="54" t="s">
        <v>10</v>
      </c>
      <c r="F9" s="54" t="s">
        <v>10</v>
      </c>
      <c r="G9" s="54" t="s">
        <v>12</v>
      </c>
      <c r="H9" s="54" t="s">
        <v>10</v>
      </c>
      <c r="I9" s="54" t="s">
        <v>11</v>
      </c>
      <c r="J9" s="54" t="s">
        <v>10</v>
      </c>
      <c r="K9" s="54" t="s">
        <v>11</v>
      </c>
      <c r="L9" s="54" t="s">
        <v>13</v>
      </c>
      <c r="M9" s="54" t="s">
        <v>10</v>
      </c>
      <c r="N9" s="54" t="s">
        <v>11</v>
      </c>
      <c r="O9" s="54" t="s">
        <v>11</v>
      </c>
      <c r="P9" s="54" t="s">
        <v>11</v>
      </c>
      <c r="Q9" s="54" t="s">
        <v>11</v>
      </c>
      <c r="R9" s="54" t="s">
        <v>11</v>
      </c>
      <c r="S9" s="54" t="s">
        <v>13</v>
      </c>
      <c r="T9" s="54" t="s">
        <v>11</v>
      </c>
      <c r="U9" s="54" t="s">
        <v>13</v>
      </c>
      <c r="V9" s="54" t="s">
        <v>12</v>
      </c>
      <c r="W9" s="54" t="s">
        <v>13</v>
      </c>
      <c r="X9" s="54" t="s">
        <v>10</v>
      </c>
      <c r="Y9" s="54" t="s">
        <v>11</v>
      </c>
      <c r="Z9" s="54" t="s">
        <v>13</v>
      </c>
      <c r="AA9" s="54" t="s">
        <v>13</v>
      </c>
      <c r="AB9" s="54" t="s">
        <v>13</v>
      </c>
      <c r="AC9" s="54" t="s">
        <v>13</v>
      </c>
      <c r="AD9" s="54" t="s">
        <v>13</v>
      </c>
      <c r="AE9" s="54" t="s">
        <v>13</v>
      </c>
      <c r="AF9" s="105" t="s">
        <v>11</v>
      </c>
      <c r="AG9" s="27" t="s">
        <v>6</v>
      </c>
    </row>
    <row r="10" spans="2:33" ht="14.5" thickBot="1" x14ac:dyDescent="0.35">
      <c r="B10" s="91" t="str">
        <f>IF(Vorlage!H$4="Deutsch",C33,J33)</f>
        <v>Katalogteil</v>
      </c>
      <c r="C10" s="54" t="s">
        <v>10</v>
      </c>
      <c r="D10" s="54" t="s">
        <v>13</v>
      </c>
      <c r="E10" s="54" t="s">
        <v>10</v>
      </c>
      <c r="F10" s="54" t="s">
        <v>13</v>
      </c>
      <c r="G10" s="54" t="s">
        <v>12</v>
      </c>
      <c r="H10" s="54" t="s">
        <v>13</v>
      </c>
      <c r="I10" s="54" t="s">
        <v>11</v>
      </c>
      <c r="J10" s="54" t="s">
        <v>13</v>
      </c>
      <c r="K10" s="54" t="s">
        <v>11</v>
      </c>
      <c r="L10" s="54" t="s">
        <v>13</v>
      </c>
      <c r="M10" s="54" t="s">
        <v>11</v>
      </c>
      <c r="N10" s="54" t="s">
        <v>11</v>
      </c>
      <c r="O10" s="54" t="s">
        <v>11</v>
      </c>
      <c r="P10" s="54" t="s">
        <v>11</v>
      </c>
      <c r="Q10" s="54" t="s">
        <v>11</v>
      </c>
      <c r="R10" s="54" t="s">
        <v>11</v>
      </c>
      <c r="S10" s="54" t="s">
        <v>11</v>
      </c>
      <c r="T10" s="54" t="s">
        <v>11</v>
      </c>
      <c r="U10" s="54" t="s">
        <v>11</v>
      </c>
      <c r="V10" s="54" t="s">
        <v>12</v>
      </c>
      <c r="W10" s="54" t="s">
        <v>13</v>
      </c>
      <c r="X10" s="54"/>
      <c r="Y10" s="54" t="s">
        <v>11</v>
      </c>
      <c r="Z10" s="54" t="s">
        <v>11</v>
      </c>
      <c r="AA10" s="54" t="s">
        <v>11</v>
      </c>
      <c r="AB10" s="54" t="s">
        <v>13</v>
      </c>
      <c r="AC10" s="54" t="s">
        <v>13</v>
      </c>
      <c r="AD10" s="54" t="s">
        <v>13</v>
      </c>
      <c r="AE10" s="54" t="s">
        <v>11</v>
      </c>
      <c r="AF10" s="105" t="s">
        <v>11</v>
      </c>
      <c r="AG10" s="27" t="s">
        <v>7</v>
      </c>
    </row>
    <row r="11" spans="2:33" ht="14.5" thickBot="1" x14ac:dyDescent="0.35">
      <c r="B11" s="91" t="str">
        <f>IF(Vorlage!H$4="Deutsch",C34,J34)</f>
        <v>Allgemein (z. B. Kugellager, Federn, Stanz-, Drehteile…)</v>
      </c>
      <c r="C11" s="54" t="s">
        <v>10</v>
      </c>
      <c r="D11" s="54" t="s">
        <v>11</v>
      </c>
      <c r="E11" s="54" t="s">
        <v>10</v>
      </c>
      <c r="F11" s="54" t="s">
        <v>10</v>
      </c>
      <c r="G11" s="54" t="s">
        <v>12</v>
      </c>
      <c r="H11" s="54" t="s">
        <v>10</v>
      </c>
      <c r="I11" s="54" t="s">
        <v>11</v>
      </c>
      <c r="J11" s="54" t="s">
        <v>10</v>
      </c>
      <c r="K11" s="54" t="s">
        <v>13</v>
      </c>
      <c r="L11" s="54" t="s">
        <v>10</v>
      </c>
      <c r="M11" s="54" t="s">
        <v>13</v>
      </c>
      <c r="N11" s="54" t="s">
        <v>11</v>
      </c>
      <c r="O11" s="54" t="s">
        <v>11</v>
      </c>
      <c r="P11" s="54" t="s">
        <v>11</v>
      </c>
      <c r="Q11" s="54" t="s">
        <v>11</v>
      </c>
      <c r="R11" s="54" t="s">
        <v>11</v>
      </c>
      <c r="S11" s="54" t="s">
        <v>11</v>
      </c>
      <c r="T11" s="54" t="s">
        <v>11</v>
      </c>
      <c r="U11" s="54" t="s">
        <v>13</v>
      </c>
      <c r="V11" s="54" t="s">
        <v>12</v>
      </c>
      <c r="W11" s="54" t="s">
        <v>13</v>
      </c>
      <c r="X11" s="54" t="s">
        <v>13</v>
      </c>
      <c r="Y11" s="54" t="s">
        <v>11</v>
      </c>
      <c r="Z11" s="54" t="s">
        <v>13</v>
      </c>
      <c r="AA11" s="54" t="s">
        <v>11</v>
      </c>
      <c r="AB11" s="54" t="s">
        <v>13</v>
      </c>
      <c r="AC11" s="54" t="s">
        <v>13</v>
      </c>
      <c r="AD11" s="54" t="s">
        <v>13</v>
      </c>
      <c r="AE11" s="54" t="s">
        <v>11</v>
      </c>
      <c r="AF11" s="105" t="s">
        <v>11</v>
      </c>
      <c r="AG11" s="27" t="s">
        <v>8</v>
      </c>
    </row>
    <row r="12" spans="2:33" ht="14.5" thickBot="1" x14ac:dyDescent="0.35">
      <c r="B12" s="91" t="str">
        <f>IF(Vorlage!H$4="Deutsch",C35,J35)</f>
        <v>Sicherheitskritisches Teil (nur wenn lt. Zeichnung gefordert)</v>
      </c>
      <c r="C12" s="54" t="s">
        <v>10</v>
      </c>
      <c r="D12" s="54" t="s">
        <v>10</v>
      </c>
      <c r="E12" s="54" t="s">
        <v>10</v>
      </c>
      <c r="F12" s="54" t="s">
        <v>10</v>
      </c>
      <c r="G12" s="54" t="s">
        <v>12</v>
      </c>
      <c r="H12" s="54" t="s">
        <v>10</v>
      </c>
      <c r="I12" s="54" t="s">
        <v>13</v>
      </c>
      <c r="J12" s="54" t="s">
        <v>10</v>
      </c>
      <c r="K12" s="54" t="s">
        <v>11</v>
      </c>
      <c r="L12" s="54" t="s">
        <v>10</v>
      </c>
      <c r="M12" s="54" t="s">
        <v>13</v>
      </c>
      <c r="N12" s="54" t="s">
        <v>11</v>
      </c>
      <c r="O12" s="54" t="s">
        <v>13</v>
      </c>
      <c r="P12" s="54" t="s">
        <v>11</v>
      </c>
      <c r="Q12" s="54" t="s">
        <v>11</v>
      </c>
      <c r="R12" s="54" t="s">
        <v>11</v>
      </c>
      <c r="S12" s="54" t="s">
        <v>13</v>
      </c>
      <c r="T12" s="54" t="s">
        <v>11</v>
      </c>
      <c r="U12" s="54" t="s">
        <v>10</v>
      </c>
      <c r="V12" s="54" t="s">
        <v>12</v>
      </c>
      <c r="W12" s="54" t="s">
        <v>10</v>
      </c>
      <c r="X12" s="54" t="s">
        <v>10</v>
      </c>
      <c r="Y12" s="54" t="s">
        <v>11</v>
      </c>
      <c r="Z12" s="54" t="s">
        <v>10</v>
      </c>
      <c r="AA12" s="54" t="s">
        <v>11</v>
      </c>
      <c r="AB12" s="54" t="s">
        <v>12</v>
      </c>
      <c r="AC12" s="54" t="s">
        <v>10</v>
      </c>
      <c r="AD12" s="54" t="s">
        <v>13</v>
      </c>
      <c r="AE12" s="54" t="s">
        <v>11</v>
      </c>
      <c r="AF12" s="105" t="s">
        <v>11</v>
      </c>
      <c r="AG12" s="56" t="s">
        <v>9</v>
      </c>
    </row>
    <row r="13" spans="2:33" ht="14.5" thickBot="1" x14ac:dyDescent="0.35">
      <c r="B13" s="100" t="str">
        <f>IF(Vorlage!H$4="DEUTSCH",C36,J36)</f>
        <v>Display</v>
      </c>
      <c r="C13" s="54" t="s">
        <v>10</v>
      </c>
      <c r="D13" s="54" t="s">
        <v>11</v>
      </c>
      <c r="E13" s="54" t="s">
        <v>10</v>
      </c>
      <c r="F13" s="54" t="s">
        <v>10</v>
      </c>
      <c r="G13" s="54" t="s">
        <v>12</v>
      </c>
      <c r="H13" s="54" t="s">
        <v>10</v>
      </c>
      <c r="I13" s="54" t="s">
        <v>10</v>
      </c>
      <c r="J13" s="54" t="s">
        <v>10</v>
      </c>
      <c r="K13" s="54" t="s">
        <v>11</v>
      </c>
      <c r="L13" s="54" t="s">
        <v>10</v>
      </c>
      <c r="M13" s="54" t="s">
        <v>10</v>
      </c>
      <c r="N13" s="54" t="s">
        <v>11</v>
      </c>
      <c r="O13" s="54" t="s">
        <v>11</v>
      </c>
      <c r="P13" s="54" t="s">
        <v>10</v>
      </c>
      <c r="Q13" s="54" t="s">
        <v>11</v>
      </c>
      <c r="R13" s="54" t="s">
        <v>11</v>
      </c>
      <c r="S13" s="54" t="s">
        <v>10</v>
      </c>
      <c r="T13" s="54" t="s">
        <v>10</v>
      </c>
      <c r="U13" s="54" t="s">
        <v>10</v>
      </c>
      <c r="V13" s="54" t="s">
        <v>12</v>
      </c>
      <c r="W13" s="54" t="s">
        <v>12</v>
      </c>
      <c r="X13" s="54" t="s">
        <v>12</v>
      </c>
      <c r="Y13" s="54" t="s">
        <v>10</v>
      </c>
      <c r="Z13" s="54" t="s">
        <v>10</v>
      </c>
      <c r="AA13" s="54" t="s">
        <v>10</v>
      </c>
      <c r="AB13" s="54" t="s">
        <v>12</v>
      </c>
      <c r="AC13" s="54" t="s">
        <v>13</v>
      </c>
      <c r="AD13" s="54" t="s">
        <v>10</v>
      </c>
      <c r="AE13" s="54" t="s">
        <v>11</v>
      </c>
      <c r="AF13" s="54" t="s">
        <v>10</v>
      </c>
      <c r="AG13" s="56" t="s">
        <v>119</v>
      </c>
    </row>
    <row r="15" spans="2:33" x14ac:dyDescent="0.3">
      <c r="B15">
        <v>1</v>
      </c>
      <c r="C15">
        <v>2</v>
      </c>
      <c r="D15">
        <v>3</v>
      </c>
      <c r="E15">
        <v>4</v>
      </c>
      <c r="F15">
        <v>5</v>
      </c>
      <c r="G15">
        <v>6</v>
      </c>
      <c r="H15">
        <v>7</v>
      </c>
      <c r="I15">
        <v>8</v>
      </c>
      <c r="J15">
        <v>9</v>
      </c>
      <c r="K15">
        <v>10</v>
      </c>
      <c r="L15">
        <v>11</v>
      </c>
      <c r="M15">
        <v>12</v>
      </c>
      <c r="N15">
        <v>13</v>
      </c>
      <c r="O15">
        <v>14</v>
      </c>
      <c r="P15">
        <v>15</v>
      </c>
      <c r="Q15">
        <v>16</v>
      </c>
      <c r="R15">
        <v>17</v>
      </c>
      <c r="S15">
        <v>18</v>
      </c>
      <c r="T15">
        <v>19</v>
      </c>
      <c r="U15">
        <v>20</v>
      </c>
      <c r="V15">
        <v>21</v>
      </c>
      <c r="W15">
        <v>22</v>
      </c>
      <c r="X15">
        <v>23</v>
      </c>
      <c r="Y15">
        <v>24</v>
      </c>
      <c r="Z15">
        <v>25</v>
      </c>
      <c r="AA15">
        <v>26</v>
      </c>
      <c r="AB15">
        <v>27</v>
      </c>
      <c r="AC15">
        <v>28</v>
      </c>
      <c r="AD15">
        <v>29</v>
      </c>
      <c r="AE15">
        <v>30</v>
      </c>
      <c r="AF15">
        <v>31</v>
      </c>
    </row>
    <row r="20" spans="2:24" x14ac:dyDescent="0.3">
      <c r="B20" s="46"/>
      <c r="C20" s="46"/>
      <c r="D20" s="46"/>
      <c r="E20" s="46"/>
      <c r="F20" s="27"/>
      <c r="G20" s="16"/>
      <c r="H20" s="46"/>
      <c r="I20" s="46"/>
      <c r="J20" s="46"/>
      <c r="K20" s="46"/>
      <c r="L20" s="46"/>
      <c r="M20" s="46"/>
      <c r="N20" s="46"/>
      <c r="O20" s="46"/>
      <c r="P20" s="46"/>
      <c r="Q20" s="46"/>
      <c r="R20" s="96"/>
      <c r="S20" s="46"/>
      <c r="T20" s="46"/>
      <c r="U20" s="46"/>
    </row>
    <row r="21" spans="2:24" x14ac:dyDescent="0.3">
      <c r="B21" s="46"/>
      <c r="C21" s="46"/>
      <c r="D21" s="46"/>
      <c r="E21" s="46"/>
      <c r="F21" s="27"/>
      <c r="G21" s="16"/>
      <c r="H21" s="46"/>
      <c r="I21" s="46"/>
      <c r="J21" s="46"/>
      <c r="K21" s="46"/>
      <c r="L21" s="46"/>
      <c r="M21" s="46"/>
      <c r="N21" s="46"/>
      <c r="O21" s="46"/>
      <c r="P21" s="46"/>
      <c r="Q21" s="46"/>
      <c r="R21" s="96"/>
      <c r="S21" s="46"/>
      <c r="T21" s="46"/>
      <c r="U21" s="46"/>
    </row>
    <row r="22" spans="2:24" x14ac:dyDescent="0.3">
      <c r="B22" s="46"/>
      <c r="C22" s="46"/>
      <c r="D22" s="46"/>
      <c r="E22" s="46"/>
      <c r="F22" s="27"/>
      <c r="G22" s="16"/>
      <c r="H22" s="46"/>
      <c r="I22" s="46"/>
      <c r="J22" s="46"/>
      <c r="K22" s="46"/>
      <c r="L22" s="46"/>
      <c r="M22" s="46"/>
      <c r="N22" s="46"/>
      <c r="O22" s="46"/>
      <c r="P22" s="46"/>
      <c r="Q22" s="46"/>
      <c r="R22" s="96"/>
      <c r="S22" s="46"/>
      <c r="T22" s="46"/>
      <c r="U22" s="46"/>
    </row>
    <row r="23" spans="2:24" x14ac:dyDescent="0.3">
      <c r="B23" s="46"/>
      <c r="C23" s="46"/>
      <c r="D23" s="46"/>
      <c r="E23" s="46"/>
      <c r="F23" s="27"/>
      <c r="G23" s="16"/>
      <c r="H23" s="46"/>
      <c r="I23" s="46"/>
      <c r="J23" s="46"/>
      <c r="K23" s="46"/>
      <c r="L23" s="46"/>
      <c r="M23" s="46"/>
      <c r="N23" s="46"/>
      <c r="O23" s="46"/>
      <c r="P23" s="46"/>
      <c r="Q23" s="46"/>
      <c r="R23" s="96"/>
      <c r="S23" s="46"/>
      <c r="T23" s="46"/>
      <c r="U23" s="46"/>
    </row>
    <row r="24" spans="2:24" x14ac:dyDescent="0.3">
      <c r="B24" s="46"/>
      <c r="C24" s="46"/>
      <c r="D24" s="46"/>
      <c r="E24" s="46"/>
      <c r="F24" s="27"/>
      <c r="G24" s="16"/>
      <c r="H24" s="25"/>
      <c r="I24" s="25"/>
      <c r="J24" s="25"/>
      <c r="K24" s="25"/>
      <c r="L24" s="25"/>
      <c r="M24" s="25"/>
      <c r="N24" s="25"/>
      <c r="O24" s="25"/>
      <c r="P24" s="25"/>
      <c r="Q24" s="25"/>
      <c r="R24" s="25"/>
      <c r="S24" s="25"/>
      <c r="T24" s="25"/>
      <c r="U24" s="25"/>
    </row>
    <row r="26" spans="2:24" x14ac:dyDescent="0.3">
      <c r="B26" s="27" t="s">
        <v>28</v>
      </c>
      <c r="C26" s="46" t="s">
        <v>81</v>
      </c>
      <c r="D26" s="46"/>
      <c r="E26" s="46"/>
      <c r="F26" s="46"/>
      <c r="G26" s="27"/>
      <c r="H26" s="16"/>
      <c r="I26" s="27" t="s">
        <v>28</v>
      </c>
      <c r="J26" s="16" t="s">
        <v>55</v>
      </c>
      <c r="K26" s="16"/>
      <c r="L26" s="16"/>
      <c r="M26" s="16"/>
      <c r="N26" s="90"/>
      <c r="O26" s="90"/>
      <c r="P26" s="90"/>
      <c r="Q26" s="90"/>
      <c r="R26" s="96"/>
      <c r="S26" s="90"/>
      <c r="T26" s="90"/>
      <c r="U26" s="90"/>
      <c r="V26" s="90"/>
    </row>
    <row r="27" spans="2:24" x14ac:dyDescent="0.3">
      <c r="B27" s="27" t="s">
        <v>1</v>
      </c>
      <c r="C27" s="46" t="s">
        <v>82</v>
      </c>
      <c r="D27" s="46"/>
      <c r="E27" s="46"/>
      <c r="F27" s="46"/>
      <c r="G27" s="27"/>
      <c r="H27" s="16"/>
      <c r="I27" s="27" t="s">
        <v>1</v>
      </c>
      <c r="J27" s="16" t="s">
        <v>56</v>
      </c>
      <c r="K27" s="16"/>
      <c r="L27" s="16"/>
      <c r="M27" s="16"/>
      <c r="N27" s="90"/>
      <c r="O27" s="90"/>
      <c r="P27" s="90"/>
      <c r="Q27" s="90"/>
      <c r="R27" s="96"/>
      <c r="S27" s="90"/>
      <c r="T27" s="90"/>
      <c r="U27" s="90"/>
      <c r="V27" s="90"/>
    </row>
    <row r="28" spans="2:24" x14ac:dyDescent="0.3">
      <c r="B28" s="27" t="s">
        <v>2</v>
      </c>
      <c r="C28" s="46" t="s">
        <v>83</v>
      </c>
      <c r="D28" s="46"/>
      <c r="E28" s="46"/>
      <c r="F28" s="46"/>
      <c r="G28" s="27"/>
      <c r="H28" s="16"/>
      <c r="I28" s="27" t="s">
        <v>2</v>
      </c>
      <c r="J28" s="16" t="s">
        <v>57</v>
      </c>
      <c r="K28" s="16"/>
      <c r="L28" s="16"/>
      <c r="M28" s="16"/>
      <c r="N28" s="90"/>
      <c r="O28" s="90"/>
      <c r="P28" s="90"/>
      <c r="Q28" s="90"/>
      <c r="R28" s="96"/>
      <c r="S28" s="90"/>
      <c r="T28" s="90"/>
      <c r="U28" s="90"/>
      <c r="V28" s="90"/>
    </row>
    <row r="29" spans="2:24" x14ac:dyDescent="0.3">
      <c r="B29" s="27" t="s">
        <v>3</v>
      </c>
      <c r="C29" s="46" t="s">
        <v>84</v>
      </c>
      <c r="D29" s="46"/>
      <c r="E29" s="46"/>
      <c r="F29" s="46"/>
      <c r="G29" s="27"/>
      <c r="H29" s="16"/>
      <c r="I29" s="27" t="s">
        <v>3</v>
      </c>
      <c r="J29" s="16" t="s">
        <v>58</v>
      </c>
      <c r="K29" s="16"/>
      <c r="L29" s="16"/>
      <c r="M29" s="16"/>
      <c r="N29" s="90"/>
      <c r="O29" s="90"/>
      <c r="P29" s="90"/>
      <c r="Q29" s="90"/>
      <c r="R29" s="96"/>
      <c r="S29" s="90"/>
      <c r="T29" s="90"/>
      <c r="U29" s="90"/>
      <c r="V29" s="90"/>
    </row>
    <row r="30" spans="2:24" x14ac:dyDescent="0.3">
      <c r="B30" s="27" t="s">
        <v>4</v>
      </c>
      <c r="C30" s="46" t="s">
        <v>29</v>
      </c>
      <c r="D30" s="46"/>
      <c r="E30" s="46"/>
      <c r="F30" s="46"/>
      <c r="G30" s="27"/>
      <c r="H30" s="16"/>
      <c r="I30" s="27" t="s">
        <v>4</v>
      </c>
      <c r="J30" s="16" t="s">
        <v>29</v>
      </c>
      <c r="K30" s="16"/>
      <c r="L30" s="16"/>
      <c r="M30" s="16"/>
      <c r="N30" s="55"/>
      <c r="O30" s="55"/>
      <c r="P30" s="55"/>
      <c r="Q30" s="55"/>
      <c r="R30" s="55"/>
      <c r="S30" s="55"/>
      <c r="T30" s="55"/>
      <c r="U30" s="55"/>
      <c r="V30" s="55"/>
    </row>
    <row r="31" spans="2:24" x14ac:dyDescent="0.3">
      <c r="B31" s="27" t="s">
        <v>5</v>
      </c>
      <c r="C31" s="46" t="s">
        <v>85</v>
      </c>
      <c r="D31" s="46"/>
      <c r="I31" s="27" t="s">
        <v>5</v>
      </c>
      <c r="J31" s="16" t="s">
        <v>59</v>
      </c>
      <c r="K31" s="16"/>
      <c r="L31" s="16"/>
      <c r="M31" s="16"/>
      <c r="N31" s="16"/>
      <c r="O31" s="16"/>
      <c r="P31" s="16"/>
      <c r="Q31" s="16"/>
      <c r="R31" s="16"/>
      <c r="S31" s="16"/>
      <c r="T31" s="16"/>
      <c r="U31" s="16"/>
      <c r="V31" s="16"/>
      <c r="W31" s="16"/>
      <c r="X31" s="16"/>
    </row>
    <row r="32" spans="2:24" x14ac:dyDescent="0.3">
      <c r="B32" s="27" t="s">
        <v>6</v>
      </c>
      <c r="C32" s="46" t="s">
        <v>86</v>
      </c>
      <c r="D32" s="46"/>
      <c r="I32" s="27" t="s">
        <v>6</v>
      </c>
      <c r="J32" s="16" t="s">
        <v>60</v>
      </c>
      <c r="K32" s="16"/>
      <c r="L32" s="16" t="s">
        <v>6</v>
      </c>
      <c r="M32" s="16"/>
      <c r="N32" s="16"/>
      <c r="O32" s="16"/>
      <c r="P32" s="16"/>
      <c r="Q32" s="16"/>
      <c r="R32" s="16"/>
      <c r="S32" s="16"/>
      <c r="T32" s="16"/>
      <c r="U32" s="16"/>
      <c r="V32" s="16"/>
      <c r="W32" s="16"/>
      <c r="X32" s="16"/>
    </row>
    <row r="33" spans="2:24" x14ac:dyDescent="0.3">
      <c r="B33" s="27" t="s">
        <v>7</v>
      </c>
      <c r="C33" s="46" t="s">
        <v>87</v>
      </c>
      <c r="D33" s="46"/>
      <c r="I33" s="27" t="s">
        <v>7</v>
      </c>
      <c r="J33" s="16" t="s">
        <v>67</v>
      </c>
      <c r="K33" s="16"/>
      <c r="L33" s="16"/>
      <c r="M33" s="16"/>
      <c r="N33" s="16"/>
      <c r="O33" s="16"/>
      <c r="P33" s="16"/>
      <c r="Q33" s="16"/>
      <c r="R33" s="16"/>
      <c r="S33" s="16"/>
      <c r="T33" s="16"/>
      <c r="U33" s="16"/>
      <c r="V33" s="16"/>
      <c r="W33" s="16"/>
      <c r="X33" s="16"/>
    </row>
    <row r="34" spans="2:24" x14ac:dyDescent="0.3">
      <c r="B34" s="27" t="s">
        <v>8</v>
      </c>
      <c r="C34" s="46" t="s">
        <v>89</v>
      </c>
      <c r="D34" s="46"/>
      <c r="I34" s="27" t="s">
        <v>8</v>
      </c>
      <c r="J34" s="16" t="s">
        <v>61</v>
      </c>
      <c r="K34" s="16"/>
      <c r="L34" s="16"/>
      <c r="M34" s="16"/>
      <c r="N34" s="16"/>
      <c r="O34" s="16"/>
      <c r="P34" s="16"/>
      <c r="Q34" s="16"/>
      <c r="R34" s="16"/>
      <c r="S34" s="16"/>
      <c r="T34" s="16"/>
      <c r="U34" s="16"/>
      <c r="V34" s="16"/>
      <c r="W34" s="16"/>
      <c r="X34" s="16"/>
    </row>
    <row r="35" spans="2:24" x14ac:dyDescent="0.3">
      <c r="B35" s="56" t="s">
        <v>9</v>
      </c>
      <c r="C35" s="25" t="s">
        <v>88</v>
      </c>
      <c r="D35" s="25"/>
      <c r="I35" s="56" t="s">
        <v>9</v>
      </c>
      <c r="J35" s="16" t="s">
        <v>62</v>
      </c>
      <c r="K35" s="16"/>
      <c r="L35" s="16"/>
      <c r="M35" s="16"/>
      <c r="N35" s="16"/>
      <c r="O35" s="16"/>
      <c r="P35" s="16"/>
      <c r="Q35" s="16"/>
      <c r="R35" s="16"/>
      <c r="S35" s="16"/>
      <c r="T35" s="16"/>
      <c r="U35" s="16"/>
      <c r="V35" s="16"/>
      <c r="W35" s="16"/>
      <c r="X35" s="16"/>
    </row>
    <row r="36" spans="2:24" x14ac:dyDescent="0.3">
      <c r="B36" s="56" t="s">
        <v>119</v>
      </c>
      <c r="C36" s="25" t="s">
        <v>118</v>
      </c>
      <c r="I36" s="56" t="s">
        <v>119</v>
      </c>
      <c r="J36" s="16" t="s">
        <v>118</v>
      </c>
    </row>
    <row r="37" spans="2:24" x14ac:dyDescent="0.3">
      <c r="M37" s="46"/>
      <c r="N37" s="46"/>
    </row>
    <row r="38" spans="2:24" x14ac:dyDescent="0.3">
      <c r="E38" s="27"/>
      <c r="F38" s="27"/>
      <c r="M38" s="46"/>
      <c r="N38" s="46"/>
    </row>
  </sheetData>
  <pageMargins left="0.7" right="0.7" top="0.78740157499999996" bottom="0.78740157499999996" header="0.3" footer="0.3"/>
  <pageSetup paperSize="181"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AB66"/>
  <sheetViews>
    <sheetView showGridLines="0" zoomScale="115" zoomScaleNormal="115" workbookViewId="0">
      <selection activeCell="B17" sqref="B17:F17"/>
    </sheetView>
  </sheetViews>
  <sheetFormatPr baseColWidth="10" defaultRowHeight="14" x14ac:dyDescent="0.3"/>
  <cols>
    <col min="1" max="1" width="5.08203125" bestFit="1" customWidth="1"/>
    <col min="2" max="2" width="20.58203125" customWidth="1"/>
    <col min="3" max="3" width="10.58203125" customWidth="1"/>
    <col min="4" max="4" width="3.58203125" customWidth="1"/>
    <col min="5" max="5" width="10.58203125" customWidth="1"/>
    <col min="6" max="6" width="22.33203125" customWidth="1"/>
    <col min="7" max="28" width="2.83203125" customWidth="1"/>
  </cols>
  <sheetData>
    <row r="1" spans="1:28" ht="30" customHeight="1" x14ac:dyDescent="0.5">
      <c r="A1" s="12" t="s">
        <v>33</v>
      </c>
    </row>
    <row r="2" spans="1:28" s="13" customFormat="1" ht="25.4" customHeight="1" x14ac:dyDescent="0.4">
      <c r="A2" s="11" t="s">
        <v>34</v>
      </c>
    </row>
    <row r="3" spans="1:28" ht="8.15" customHeight="1" thickBot="1" x14ac:dyDescent="0.35"/>
    <row r="4" spans="1:28" ht="40.4" customHeight="1" x14ac:dyDescent="0.3">
      <c r="A4" s="2"/>
      <c r="B4" s="3" t="s">
        <v>31</v>
      </c>
      <c r="C4" s="4"/>
      <c r="D4" s="4"/>
      <c r="E4" s="5"/>
      <c r="F4" s="4"/>
      <c r="G4" s="5"/>
      <c r="H4" s="5"/>
      <c r="I4" s="4"/>
      <c r="J4" s="4"/>
      <c r="K4" s="4"/>
      <c r="L4" s="4"/>
      <c r="M4" s="4"/>
      <c r="N4" s="4"/>
      <c r="O4" s="4"/>
      <c r="P4" s="4"/>
      <c r="Q4" s="4"/>
      <c r="R4" s="4"/>
      <c r="S4" s="4"/>
      <c r="T4" s="4"/>
      <c r="U4" s="4"/>
      <c r="V4" s="4"/>
      <c r="W4" s="4"/>
      <c r="X4" s="4"/>
      <c r="Y4" s="4"/>
      <c r="Z4" s="6"/>
      <c r="AA4" s="4"/>
      <c r="AB4" s="6"/>
    </row>
    <row r="5" spans="1:28" ht="13.5" customHeight="1" x14ac:dyDescent="0.3">
      <c r="A5" s="48"/>
      <c r="B5" s="49"/>
      <c r="C5" s="50"/>
      <c r="D5" s="50"/>
      <c r="E5" s="51"/>
      <c r="F5" s="180" t="s">
        <v>79</v>
      </c>
      <c r="G5" s="180"/>
      <c r="H5" s="180"/>
      <c r="I5" s="180"/>
      <c r="J5" s="180"/>
      <c r="K5" s="174" t="s">
        <v>78</v>
      </c>
      <c r="L5" s="174"/>
      <c r="M5" s="174"/>
      <c r="N5" s="174"/>
      <c r="O5" s="50"/>
      <c r="P5" s="174" t="s">
        <v>80</v>
      </c>
      <c r="Q5" s="174"/>
      <c r="R5" s="174"/>
      <c r="S5" s="174"/>
      <c r="T5" s="174"/>
      <c r="U5" s="174"/>
      <c r="V5" s="174"/>
      <c r="W5" s="174"/>
      <c r="X5" s="174"/>
      <c r="Y5" s="174"/>
      <c r="Z5" s="175"/>
    </row>
    <row r="6" spans="1:28" ht="40.4" customHeight="1" thickBot="1" x14ac:dyDescent="0.35">
      <c r="A6" s="7"/>
      <c r="B6" s="9" t="s">
        <v>32</v>
      </c>
      <c r="C6" s="9"/>
      <c r="D6" s="9"/>
      <c r="E6" s="9" t="s">
        <v>68</v>
      </c>
      <c r="F6" s="9" t="s">
        <v>0</v>
      </c>
      <c r="G6" s="178" t="s">
        <v>76</v>
      </c>
      <c r="H6" s="178"/>
      <c r="I6" s="178"/>
      <c r="J6" s="178"/>
      <c r="K6" s="178"/>
      <c r="L6" s="178"/>
      <c r="M6" s="20"/>
      <c r="N6" s="20"/>
      <c r="O6" s="8"/>
      <c r="P6" s="8"/>
      <c r="Q6" s="8"/>
      <c r="R6" s="8"/>
      <c r="S6" s="8"/>
      <c r="T6" s="8"/>
      <c r="U6" s="8"/>
      <c r="V6" s="8"/>
      <c r="W6" s="8"/>
      <c r="X6" s="8"/>
      <c r="Y6" s="8"/>
      <c r="Z6" s="1"/>
      <c r="AA6" s="8"/>
      <c r="AB6" s="1"/>
    </row>
    <row r="7" spans="1:28" ht="5.15" customHeight="1" thickBot="1" x14ac:dyDescent="0.35"/>
    <row r="8" spans="1:28" ht="18" customHeight="1" thickTop="1" thickBot="1" x14ac:dyDescent="0.35">
      <c r="A8" s="24" t="s">
        <v>15</v>
      </c>
      <c r="B8" s="177" t="s">
        <v>71</v>
      </c>
      <c r="C8" s="177"/>
      <c r="D8" s="177"/>
      <c r="E8" s="177"/>
      <c r="F8" s="177"/>
      <c r="G8" s="168" t="s">
        <v>28</v>
      </c>
      <c r="H8" s="179"/>
      <c r="I8" s="168" t="s">
        <v>1</v>
      </c>
      <c r="J8" s="169"/>
      <c r="K8" s="168" t="s">
        <v>2</v>
      </c>
      <c r="L8" s="169"/>
      <c r="M8" s="168" t="s">
        <v>3</v>
      </c>
      <c r="N8" s="169"/>
      <c r="O8" s="168" t="s">
        <v>4</v>
      </c>
      <c r="P8" s="169"/>
      <c r="Q8" s="168" t="s">
        <v>5</v>
      </c>
      <c r="R8" s="169"/>
      <c r="S8" s="168" t="s">
        <v>6</v>
      </c>
      <c r="T8" s="169"/>
      <c r="U8" s="168" t="s">
        <v>7</v>
      </c>
      <c r="V8" s="169"/>
      <c r="W8" s="168" t="s">
        <v>8</v>
      </c>
      <c r="X8" s="176"/>
      <c r="Y8" s="146" t="s">
        <v>9</v>
      </c>
      <c r="Z8" s="147"/>
      <c r="AA8" s="146" t="s">
        <v>119</v>
      </c>
      <c r="AB8" s="147"/>
    </row>
    <row r="9" spans="1:28" ht="24" customHeight="1" thickBot="1" x14ac:dyDescent="0.35">
      <c r="A9" s="80" t="s">
        <v>16</v>
      </c>
      <c r="B9" s="170" t="s">
        <v>77</v>
      </c>
      <c r="C9" s="170"/>
      <c r="D9" s="170"/>
      <c r="E9" s="170"/>
      <c r="F9" s="170"/>
      <c r="G9" s="17" t="s">
        <v>10</v>
      </c>
      <c r="H9" s="35"/>
      <c r="I9" s="17" t="s">
        <v>10</v>
      </c>
      <c r="J9" s="35"/>
      <c r="K9" s="17" t="s">
        <v>10</v>
      </c>
      <c r="L9" s="35"/>
      <c r="M9" s="37" t="s">
        <v>10</v>
      </c>
      <c r="N9" s="32"/>
      <c r="O9" s="37" t="s">
        <v>10</v>
      </c>
      <c r="P9" s="32"/>
      <c r="Q9" s="37" t="s">
        <v>10</v>
      </c>
      <c r="R9" s="32"/>
      <c r="S9" s="37" t="s">
        <v>10</v>
      </c>
      <c r="T9" s="32"/>
      <c r="U9" s="37" t="s">
        <v>10</v>
      </c>
      <c r="V9" s="32"/>
      <c r="W9" s="37" t="s">
        <v>10</v>
      </c>
      <c r="X9" s="39"/>
      <c r="Y9" s="41" t="s">
        <v>10</v>
      </c>
      <c r="Z9" s="101"/>
      <c r="AA9" s="41" t="s">
        <v>10</v>
      </c>
      <c r="AB9" s="101"/>
    </row>
    <row r="10" spans="1:28" ht="18" customHeight="1" thickBot="1" x14ac:dyDescent="0.35">
      <c r="A10" s="80" t="s">
        <v>17</v>
      </c>
      <c r="B10" s="161" t="s">
        <v>69</v>
      </c>
      <c r="C10" s="161"/>
      <c r="D10" s="161"/>
      <c r="E10" s="161"/>
      <c r="F10" s="161"/>
      <c r="G10" s="17" t="s">
        <v>10</v>
      </c>
      <c r="H10" s="35"/>
      <c r="I10" s="17" t="s">
        <v>11</v>
      </c>
      <c r="J10" s="35"/>
      <c r="K10" s="17" t="s">
        <v>13</v>
      </c>
      <c r="L10" s="35"/>
      <c r="M10" s="37" t="s">
        <v>11</v>
      </c>
      <c r="N10" s="32"/>
      <c r="O10" s="37" t="s">
        <v>11</v>
      </c>
      <c r="P10" s="32"/>
      <c r="Q10" s="37" t="s">
        <v>30</v>
      </c>
      <c r="R10" s="32"/>
      <c r="S10" s="37" t="s">
        <v>13</v>
      </c>
      <c r="T10" s="32"/>
      <c r="U10" s="37" t="s">
        <v>13</v>
      </c>
      <c r="V10" s="32"/>
      <c r="W10" s="37" t="s">
        <v>30</v>
      </c>
      <c r="X10" s="39"/>
      <c r="Y10" s="41" t="s">
        <v>10</v>
      </c>
      <c r="Z10" s="101"/>
      <c r="AA10" s="107" t="s">
        <v>11</v>
      </c>
      <c r="AB10" s="101"/>
    </row>
    <row r="11" spans="1:28" ht="37.4" customHeight="1" thickBot="1" x14ac:dyDescent="0.35">
      <c r="A11" s="80" t="s">
        <v>18</v>
      </c>
      <c r="B11" s="170" t="s">
        <v>91</v>
      </c>
      <c r="C11" s="170"/>
      <c r="D11" s="170"/>
      <c r="E11" s="170"/>
      <c r="F11" s="170"/>
      <c r="G11" s="17" t="s">
        <v>10</v>
      </c>
      <c r="H11" s="35"/>
      <c r="I11" s="17" t="s">
        <v>10</v>
      </c>
      <c r="J11" s="35"/>
      <c r="K11" s="17" t="s">
        <v>10</v>
      </c>
      <c r="L11" s="35"/>
      <c r="M11" s="37" t="s">
        <v>10</v>
      </c>
      <c r="N11" s="32"/>
      <c r="O11" s="37" t="s">
        <v>10</v>
      </c>
      <c r="P11" s="32"/>
      <c r="Q11" s="37" t="s">
        <v>10</v>
      </c>
      <c r="R11" s="32"/>
      <c r="S11" s="37" t="s">
        <v>10</v>
      </c>
      <c r="T11" s="32"/>
      <c r="U11" s="37" t="s">
        <v>10</v>
      </c>
      <c r="V11" s="33"/>
      <c r="W11" s="37" t="s">
        <v>10</v>
      </c>
      <c r="X11" s="39"/>
      <c r="Y11" s="41" t="s">
        <v>10</v>
      </c>
      <c r="Z11" s="101"/>
      <c r="AA11" s="41" t="s">
        <v>10</v>
      </c>
      <c r="AB11" s="101"/>
    </row>
    <row r="12" spans="1:28" ht="18" customHeight="1" thickBot="1" x14ac:dyDescent="0.35">
      <c r="A12" s="80" t="s">
        <v>19</v>
      </c>
      <c r="B12" s="161" t="s">
        <v>74</v>
      </c>
      <c r="C12" s="161"/>
      <c r="D12" s="161"/>
      <c r="E12" s="161"/>
      <c r="F12" s="161"/>
      <c r="G12" s="17" t="s">
        <v>11</v>
      </c>
      <c r="H12" s="35"/>
      <c r="I12" s="17" t="s">
        <v>10</v>
      </c>
      <c r="J12" s="35"/>
      <c r="K12" s="17" t="s">
        <v>10</v>
      </c>
      <c r="L12" s="35"/>
      <c r="M12" s="37" t="s">
        <v>10</v>
      </c>
      <c r="N12" s="32"/>
      <c r="O12" s="37" t="s">
        <v>10</v>
      </c>
      <c r="P12" s="32"/>
      <c r="Q12" s="37" t="s">
        <v>10</v>
      </c>
      <c r="R12" s="32"/>
      <c r="S12" s="37" t="s">
        <v>10</v>
      </c>
      <c r="T12" s="32"/>
      <c r="U12" s="37" t="s">
        <v>13</v>
      </c>
      <c r="V12" s="33"/>
      <c r="W12" s="37" t="s">
        <v>10</v>
      </c>
      <c r="X12" s="39"/>
      <c r="Y12" s="41" t="s">
        <v>10</v>
      </c>
      <c r="Z12" s="101"/>
      <c r="AA12" s="41" t="s">
        <v>10</v>
      </c>
      <c r="AB12" s="101"/>
    </row>
    <row r="13" spans="1:28" ht="18" customHeight="1" thickBot="1" x14ac:dyDescent="0.35">
      <c r="A13" s="80" t="s">
        <v>20</v>
      </c>
      <c r="B13" s="161" t="s">
        <v>35</v>
      </c>
      <c r="C13" s="161"/>
      <c r="D13" s="161"/>
      <c r="E13" s="161"/>
      <c r="F13" s="161"/>
      <c r="G13" s="17" t="s">
        <v>12</v>
      </c>
      <c r="H13" s="35"/>
      <c r="I13" s="17" t="s">
        <v>12</v>
      </c>
      <c r="J13" s="35"/>
      <c r="K13" s="17" t="s">
        <v>12</v>
      </c>
      <c r="L13" s="35"/>
      <c r="M13" s="37" t="s">
        <v>12</v>
      </c>
      <c r="N13" s="36"/>
      <c r="O13" s="37" t="s">
        <v>12</v>
      </c>
      <c r="P13" s="36"/>
      <c r="Q13" s="37" t="s">
        <v>12</v>
      </c>
      <c r="R13" s="36"/>
      <c r="S13" s="37" t="s">
        <v>12</v>
      </c>
      <c r="T13" s="36"/>
      <c r="U13" s="37" t="s">
        <v>12</v>
      </c>
      <c r="V13" s="34"/>
      <c r="W13" s="37" t="s">
        <v>12</v>
      </c>
      <c r="X13" s="40"/>
      <c r="Y13" s="42" t="s">
        <v>12</v>
      </c>
      <c r="Z13" s="102"/>
      <c r="AA13" s="42" t="s">
        <v>12</v>
      </c>
      <c r="AB13" s="102"/>
    </row>
    <row r="14" spans="1:28" ht="18" customHeight="1" thickBot="1" x14ac:dyDescent="0.35">
      <c r="A14" s="80" t="s">
        <v>97</v>
      </c>
      <c r="B14" s="161" t="s">
        <v>122</v>
      </c>
      <c r="C14" s="161"/>
      <c r="D14" s="161"/>
      <c r="E14" s="161"/>
      <c r="F14" s="161"/>
      <c r="G14" s="17" t="s">
        <v>10</v>
      </c>
      <c r="H14" s="35"/>
      <c r="I14" s="17" t="s">
        <v>10</v>
      </c>
      <c r="J14" s="35"/>
      <c r="K14" s="17" t="s">
        <v>10</v>
      </c>
      <c r="L14" s="35"/>
      <c r="M14" s="37" t="s">
        <v>10</v>
      </c>
      <c r="N14" s="32"/>
      <c r="O14" s="37" t="s">
        <v>10</v>
      </c>
      <c r="P14" s="32"/>
      <c r="Q14" s="37" t="s">
        <v>10</v>
      </c>
      <c r="R14" s="32"/>
      <c r="S14" s="37" t="s">
        <v>10</v>
      </c>
      <c r="T14" s="32"/>
      <c r="U14" s="37" t="s">
        <v>13</v>
      </c>
      <c r="V14" s="33"/>
      <c r="W14" s="37" t="s">
        <v>10</v>
      </c>
      <c r="X14" s="39"/>
      <c r="Y14" s="41" t="s">
        <v>10</v>
      </c>
      <c r="Z14" s="101"/>
      <c r="AA14" s="41" t="s">
        <v>10</v>
      </c>
      <c r="AB14" s="101"/>
    </row>
    <row r="15" spans="1:28" ht="18" customHeight="1" thickBot="1" x14ac:dyDescent="0.35">
      <c r="A15" s="80" t="s">
        <v>98</v>
      </c>
      <c r="B15" s="171" t="s">
        <v>72</v>
      </c>
      <c r="C15" s="172"/>
      <c r="D15" s="172"/>
      <c r="E15" s="172"/>
      <c r="F15" s="173"/>
      <c r="G15" s="17" t="s">
        <v>30</v>
      </c>
      <c r="H15" s="35"/>
      <c r="I15" s="17" t="s">
        <v>10</v>
      </c>
      <c r="J15" s="35"/>
      <c r="K15" s="17" t="s">
        <v>30</v>
      </c>
      <c r="L15" s="35"/>
      <c r="M15" s="37" t="s">
        <v>30</v>
      </c>
      <c r="N15" s="32"/>
      <c r="O15" s="37" t="s">
        <v>30</v>
      </c>
      <c r="P15" s="32"/>
      <c r="Q15" s="37" t="s">
        <v>30</v>
      </c>
      <c r="R15" s="32"/>
      <c r="S15" s="37" t="s">
        <v>30</v>
      </c>
      <c r="T15" s="32"/>
      <c r="U15" s="37" t="s">
        <v>30</v>
      </c>
      <c r="V15" s="32"/>
      <c r="W15" s="37" t="s">
        <v>30</v>
      </c>
      <c r="X15" s="39"/>
      <c r="Y15" s="41" t="s">
        <v>13</v>
      </c>
      <c r="Z15" s="101"/>
      <c r="AA15" s="41" t="s">
        <v>10</v>
      </c>
      <c r="AB15" s="101"/>
    </row>
    <row r="16" spans="1:28" ht="24.65" customHeight="1" thickBot="1" x14ac:dyDescent="0.35">
      <c r="A16" s="80" t="s">
        <v>101</v>
      </c>
      <c r="B16" s="170" t="s">
        <v>123</v>
      </c>
      <c r="C16" s="170"/>
      <c r="D16" s="170"/>
      <c r="E16" s="170"/>
      <c r="F16" s="170"/>
      <c r="G16" s="17" t="s">
        <v>10</v>
      </c>
      <c r="H16" s="35"/>
      <c r="I16" s="17" t="s">
        <v>10</v>
      </c>
      <c r="J16" s="35"/>
      <c r="K16" s="17" t="s">
        <v>10</v>
      </c>
      <c r="L16" s="35"/>
      <c r="M16" s="37" t="s">
        <v>10</v>
      </c>
      <c r="N16" s="32"/>
      <c r="O16" s="37" t="s">
        <v>10</v>
      </c>
      <c r="P16" s="32"/>
      <c r="Q16" s="37" t="s">
        <v>10</v>
      </c>
      <c r="R16" s="32"/>
      <c r="S16" s="37" t="s">
        <v>10</v>
      </c>
      <c r="T16" s="32"/>
      <c r="U16" s="37" t="s">
        <v>13</v>
      </c>
      <c r="V16" s="33"/>
      <c r="W16" s="37" t="s">
        <v>10</v>
      </c>
      <c r="X16" s="33"/>
      <c r="Y16" s="41" t="s">
        <v>10</v>
      </c>
      <c r="Z16" s="101"/>
      <c r="AA16" s="41" t="s">
        <v>10</v>
      </c>
      <c r="AB16" s="101"/>
    </row>
    <row r="17" spans="1:28" ht="18" customHeight="1" thickBot="1" x14ac:dyDescent="0.35">
      <c r="A17" s="80" t="s">
        <v>113</v>
      </c>
      <c r="B17" s="161" t="s">
        <v>36</v>
      </c>
      <c r="C17" s="161"/>
      <c r="D17" s="161"/>
      <c r="E17" s="161"/>
      <c r="F17" s="161"/>
      <c r="G17" s="17" t="s">
        <v>10</v>
      </c>
      <c r="H17" s="35"/>
      <c r="I17" s="17" t="s">
        <v>11</v>
      </c>
      <c r="J17" s="35"/>
      <c r="K17" s="17" t="s">
        <v>11</v>
      </c>
      <c r="L17" s="35"/>
      <c r="M17" s="37" t="s">
        <v>11</v>
      </c>
      <c r="N17" s="32"/>
      <c r="O17" s="37" t="s">
        <v>30</v>
      </c>
      <c r="P17" s="38"/>
      <c r="Q17" s="37" t="s">
        <v>11</v>
      </c>
      <c r="R17" s="32"/>
      <c r="S17" s="37" t="s">
        <v>30</v>
      </c>
      <c r="T17" s="32"/>
      <c r="U17" s="37" t="s">
        <v>30</v>
      </c>
      <c r="V17" s="33"/>
      <c r="W17" s="37" t="s">
        <v>13</v>
      </c>
      <c r="X17" s="33"/>
      <c r="Y17" s="41" t="s">
        <v>30</v>
      </c>
      <c r="Z17" s="101"/>
      <c r="AA17" s="107" t="s">
        <v>11</v>
      </c>
      <c r="AB17" s="101"/>
    </row>
    <row r="18" spans="1:28" ht="18" customHeight="1" thickBot="1" x14ac:dyDescent="0.35">
      <c r="A18" s="80" t="s">
        <v>21</v>
      </c>
      <c r="B18" s="161" t="s">
        <v>37</v>
      </c>
      <c r="C18" s="161"/>
      <c r="D18" s="161"/>
      <c r="E18" s="161"/>
      <c r="F18" s="161"/>
      <c r="G18" s="17" t="s">
        <v>11</v>
      </c>
      <c r="H18" s="35"/>
      <c r="I18" s="17" t="s">
        <v>10</v>
      </c>
      <c r="J18" s="35"/>
      <c r="K18" s="17" t="s">
        <v>11</v>
      </c>
      <c r="L18" s="35"/>
      <c r="M18" s="37" t="s">
        <v>10</v>
      </c>
      <c r="N18" s="32"/>
      <c r="O18" s="37" t="s">
        <v>10</v>
      </c>
      <c r="P18" s="32"/>
      <c r="Q18" s="37" t="s">
        <v>10</v>
      </c>
      <c r="R18" s="32"/>
      <c r="S18" s="37" t="s">
        <v>13</v>
      </c>
      <c r="T18" s="32"/>
      <c r="U18" s="37" t="s">
        <v>13</v>
      </c>
      <c r="V18" s="33"/>
      <c r="W18" s="37" t="s">
        <v>10</v>
      </c>
      <c r="X18" s="33"/>
      <c r="Y18" s="41" t="s">
        <v>10</v>
      </c>
      <c r="Z18" s="101"/>
      <c r="AA18" s="41" t="s">
        <v>10</v>
      </c>
      <c r="AB18" s="101"/>
    </row>
    <row r="19" spans="1:28" ht="18" customHeight="1" thickBot="1" x14ac:dyDescent="0.35">
      <c r="A19" s="80" t="s">
        <v>99</v>
      </c>
      <c r="B19" s="161" t="s">
        <v>96</v>
      </c>
      <c r="C19" s="161"/>
      <c r="D19" s="161"/>
      <c r="E19" s="161"/>
      <c r="F19" s="161"/>
      <c r="G19" s="17" t="s">
        <v>10</v>
      </c>
      <c r="H19" s="35"/>
      <c r="I19" s="17" t="s">
        <v>11</v>
      </c>
      <c r="J19" s="35"/>
      <c r="K19" s="17" t="s">
        <v>10</v>
      </c>
      <c r="L19" s="35"/>
      <c r="M19" s="37" t="s">
        <v>30</v>
      </c>
      <c r="N19" s="32"/>
      <c r="O19" s="37" t="s">
        <v>11</v>
      </c>
      <c r="P19" s="32"/>
      <c r="Q19" s="37" t="s">
        <v>30</v>
      </c>
      <c r="R19" s="32"/>
      <c r="S19" s="37" t="s">
        <v>13</v>
      </c>
      <c r="T19" s="32"/>
      <c r="U19" s="37" t="s">
        <v>30</v>
      </c>
      <c r="V19" s="33"/>
      <c r="W19" s="37" t="s">
        <v>13</v>
      </c>
      <c r="X19" s="33"/>
      <c r="Y19" s="41" t="s">
        <v>13</v>
      </c>
      <c r="Z19" s="101"/>
      <c r="AA19" s="41" t="s">
        <v>10</v>
      </c>
      <c r="AB19" s="101"/>
    </row>
    <row r="20" spans="1:28" ht="18" customHeight="1" thickBot="1" x14ac:dyDescent="0.35">
      <c r="A20" s="80" t="s">
        <v>100</v>
      </c>
      <c r="B20" s="161" t="s">
        <v>115</v>
      </c>
      <c r="C20" s="161"/>
      <c r="D20" s="161"/>
      <c r="E20" s="161"/>
      <c r="F20" s="161"/>
      <c r="G20" s="17" t="s">
        <v>10</v>
      </c>
      <c r="H20" s="35"/>
      <c r="I20" s="17" t="s">
        <v>11</v>
      </c>
      <c r="J20" s="35"/>
      <c r="K20" s="17" t="s">
        <v>11</v>
      </c>
      <c r="L20" s="35"/>
      <c r="M20" s="37" t="s">
        <v>11</v>
      </c>
      <c r="N20" s="32"/>
      <c r="O20" s="37" t="s">
        <v>11</v>
      </c>
      <c r="P20" s="32"/>
      <c r="Q20" s="37" t="s">
        <v>11</v>
      </c>
      <c r="R20" s="32"/>
      <c r="S20" s="37" t="s">
        <v>30</v>
      </c>
      <c r="T20" s="32"/>
      <c r="U20" s="37" t="s">
        <v>30</v>
      </c>
      <c r="V20" s="33"/>
      <c r="W20" s="37" t="s">
        <v>30</v>
      </c>
      <c r="X20" s="33"/>
      <c r="Y20" s="41" t="s">
        <v>30</v>
      </c>
      <c r="Z20" s="101"/>
      <c r="AA20" s="107" t="s">
        <v>11</v>
      </c>
      <c r="AB20" s="101"/>
    </row>
    <row r="21" spans="1:28" ht="18" customHeight="1" thickBot="1" x14ac:dyDescent="0.35">
      <c r="A21" s="80" t="s">
        <v>112</v>
      </c>
      <c r="B21" s="162" t="s">
        <v>38</v>
      </c>
      <c r="C21" s="163"/>
      <c r="D21" s="163"/>
      <c r="E21" s="163"/>
      <c r="F21" s="164"/>
      <c r="G21" s="17" t="s">
        <v>14</v>
      </c>
      <c r="H21" s="35"/>
      <c r="I21" s="17" t="s">
        <v>11</v>
      </c>
      <c r="J21" s="35"/>
      <c r="K21" s="17" t="s">
        <v>10</v>
      </c>
      <c r="L21" s="35"/>
      <c r="M21" s="37" t="s">
        <v>11</v>
      </c>
      <c r="N21" s="32"/>
      <c r="O21" s="37" t="s">
        <v>11</v>
      </c>
      <c r="P21" s="32"/>
      <c r="Q21" s="37" t="s">
        <v>30</v>
      </c>
      <c r="R21" s="32"/>
      <c r="S21" s="37" t="s">
        <v>30</v>
      </c>
      <c r="T21" s="32"/>
      <c r="U21" s="37" t="s">
        <v>30</v>
      </c>
      <c r="V21" s="33"/>
      <c r="W21" s="37" t="s">
        <v>30</v>
      </c>
      <c r="X21" s="33"/>
      <c r="Y21" s="41" t="s">
        <v>30</v>
      </c>
      <c r="Z21" s="101"/>
      <c r="AA21" s="107" t="s">
        <v>11</v>
      </c>
      <c r="AB21" s="101"/>
    </row>
    <row r="22" spans="1:28" ht="25.5" customHeight="1" thickBot="1" x14ac:dyDescent="0.35">
      <c r="A22" s="80" t="s">
        <v>121</v>
      </c>
      <c r="B22" s="155" t="s">
        <v>120</v>
      </c>
      <c r="C22" s="156"/>
      <c r="D22" s="156"/>
      <c r="E22" s="156"/>
      <c r="F22" s="157"/>
      <c r="G22" s="106" t="s">
        <v>11</v>
      </c>
      <c r="H22" s="35"/>
      <c r="I22" s="106" t="s">
        <v>11</v>
      </c>
      <c r="J22" s="35"/>
      <c r="K22" s="106" t="s">
        <v>11</v>
      </c>
      <c r="L22" s="35"/>
      <c r="M22" s="106" t="s">
        <v>11</v>
      </c>
      <c r="N22" s="32"/>
      <c r="O22" s="106" t="s">
        <v>11</v>
      </c>
      <c r="P22" s="32"/>
      <c r="Q22" s="106" t="s">
        <v>11</v>
      </c>
      <c r="R22" s="32"/>
      <c r="S22" s="106" t="s">
        <v>11</v>
      </c>
      <c r="T22" s="32"/>
      <c r="U22" s="106" t="s">
        <v>11</v>
      </c>
      <c r="V22" s="33"/>
      <c r="W22" s="106" t="s">
        <v>11</v>
      </c>
      <c r="X22" s="44"/>
      <c r="Y22" s="106" t="s">
        <v>11</v>
      </c>
      <c r="Z22" s="104"/>
      <c r="AA22" s="43" t="s">
        <v>10</v>
      </c>
      <c r="AB22" s="104"/>
    </row>
    <row r="23" spans="1:28" ht="25.4" customHeight="1" thickBot="1" x14ac:dyDescent="0.35">
      <c r="A23" s="80" t="s">
        <v>22</v>
      </c>
      <c r="B23" s="155" t="s">
        <v>75</v>
      </c>
      <c r="C23" s="156"/>
      <c r="D23" s="156"/>
      <c r="E23" s="156"/>
      <c r="F23" s="157"/>
      <c r="G23" s="17" t="s">
        <v>10</v>
      </c>
      <c r="H23" s="35"/>
      <c r="I23" s="17" t="s">
        <v>11</v>
      </c>
      <c r="J23" s="35"/>
      <c r="K23" s="17" t="s">
        <v>11</v>
      </c>
      <c r="L23" s="35"/>
      <c r="M23" s="37" t="s">
        <v>11</v>
      </c>
      <c r="N23" s="32"/>
      <c r="O23" s="37" t="s">
        <v>11</v>
      </c>
      <c r="P23" s="32"/>
      <c r="Q23" s="37" t="s">
        <v>11</v>
      </c>
      <c r="R23" s="32"/>
      <c r="S23" s="37" t="s">
        <v>30</v>
      </c>
      <c r="T23" s="32"/>
      <c r="U23" s="37" t="s">
        <v>30</v>
      </c>
      <c r="V23" s="33"/>
      <c r="W23" s="37" t="s">
        <v>30</v>
      </c>
      <c r="X23" s="33"/>
      <c r="Y23" s="41" t="s">
        <v>30</v>
      </c>
      <c r="Z23" s="101"/>
      <c r="AA23" s="41" t="s">
        <v>10</v>
      </c>
      <c r="AB23" s="101"/>
    </row>
    <row r="24" spans="1:28" ht="27" customHeight="1" thickBot="1" x14ac:dyDescent="0.35">
      <c r="A24" s="80" t="s">
        <v>102</v>
      </c>
      <c r="B24" s="155" t="s">
        <v>111</v>
      </c>
      <c r="C24" s="156"/>
      <c r="D24" s="156"/>
      <c r="E24" s="156"/>
      <c r="F24" s="157"/>
      <c r="G24" s="17" t="s">
        <v>10</v>
      </c>
      <c r="H24" s="35"/>
      <c r="I24" s="17" t="s">
        <v>11</v>
      </c>
      <c r="J24" s="35"/>
      <c r="K24" s="17" t="s">
        <v>11</v>
      </c>
      <c r="L24" s="35"/>
      <c r="M24" s="37" t="s">
        <v>11</v>
      </c>
      <c r="N24" s="32"/>
      <c r="O24" s="37" t="s">
        <v>11</v>
      </c>
      <c r="P24" s="32"/>
      <c r="Q24" s="37" t="s">
        <v>11</v>
      </c>
      <c r="R24" s="32"/>
      <c r="S24" s="37" t="s">
        <v>30</v>
      </c>
      <c r="T24" s="32"/>
      <c r="U24" s="37" t="s">
        <v>30</v>
      </c>
      <c r="V24" s="33"/>
      <c r="W24" s="37" t="s">
        <v>30</v>
      </c>
      <c r="X24" s="33"/>
      <c r="Y24" s="41" t="s">
        <v>30</v>
      </c>
      <c r="Z24" s="101"/>
      <c r="AA24" s="107" t="s">
        <v>11</v>
      </c>
      <c r="AB24" s="101"/>
    </row>
    <row r="25" spans="1:28" ht="27" customHeight="1" thickBot="1" x14ac:dyDescent="0.35">
      <c r="A25" s="80" t="s">
        <v>103</v>
      </c>
      <c r="B25" s="155" t="s">
        <v>117</v>
      </c>
      <c r="C25" s="156"/>
      <c r="D25" s="156"/>
      <c r="E25" s="156"/>
      <c r="F25" s="157"/>
      <c r="G25" s="17" t="s">
        <v>10</v>
      </c>
      <c r="H25" s="35"/>
      <c r="I25" s="17" t="s">
        <v>30</v>
      </c>
      <c r="J25" s="35"/>
      <c r="K25" s="17" t="s">
        <v>30</v>
      </c>
      <c r="L25" s="35"/>
      <c r="M25" s="37" t="s">
        <v>30</v>
      </c>
      <c r="N25" s="32"/>
      <c r="O25" s="37" t="s">
        <v>30</v>
      </c>
      <c r="P25" s="32"/>
      <c r="Q25" s="37" t="s">
        <v>30</v>
      </c>
      <c r="R25" s="32"/>
      <c r="S25" s="37" t="s">
        <v>30</v>
      </c>
      <c r="T25" s="32"/>
      <c r="U25" s="37" t="s">
        <v>30</v>
      </c>
      <c r="V25" s="33"/>
      <c r="W25" s="37" t="s">
        <v>30</v>
      </c>
      <c r="X25" s="33"/>
      <c r="Y25" s="41" t="s">
        <v>30</v>
      </c>
      <c r="Z25" s="101"/>
      <c r="AA25" s="107" t="s">
        <v>11</v>
      </c>
      <c r="AB25" s="101"/>
    </row>
    <row r="26" spans="1:28" ht="18" customHeight="1" thickBot="1" x14ac:dyDescent="0.35">
      <c r="A26" s="80" t="s">
        <v>23</v>
      </c>
      <c r="B26" s="155" t="s">
        <v>39</v>
      </c>
      <c r="C26" s="156"/>
      <c r="D26" s="156"/>
      <c r="E26" s="156"/>
      <c r="F26" s="157"/>
      <c r="G26" s="17" t="s">
        <v>11</v>
      </c>
      <c r="H26" s="35"/>
      <c r="I26" s="17" t="s">
        <v>11</v>
      </c>
      <c r="J26" s="35"/>
      <c r="K26" s="17" t="s">
        <v>10</v>
      </c>
      <c r="L26" s="35"/>
      <c r="M26" s="37" t="s">
        <v>11</v>
      </c>
      <c r="N26" s="32"/>
      <c r="O26" s="37" t="s">
        <v>11</v>
      </c>
      <c r="P26" s="32"/>
      <c r="Q26" s="37" t="s">
        <v>30</v>
      </c>
      <c r="R26" s="32"/>
      <c r="S26" s="37" t="s">
        <v>30</v>
      </c>
      <c r="T26" s="32"/>
      <c r="U26" s="37" t="s">
        <v>30</v>
      </c>
      <c r="V26" s="33"/>
      <c r="W26" s="37" t="s">
        <v>30</v>
      </c>
      <c r="X26" s="33"/>
      <c r="Y26" s="41" t="s">
        <v>10</v>
      </c>
      <c r="Z26" s="101"/>
      <c r="AA26" s="41" t="s">
        <v>10</v>
      </c>
      <c r="AB26" s="101"/>
    </row>
    <row r="27" spans="1:28" ht="18" customHeight="1" thickBot="1" x14ac:dyDescent="0.35">
      <c r="A27" s="80" t="s">
        <v>24</v>
      </c>
      <c r="B27" s="155" t="s">
        <v>40</v>
      </c>
      <c r="C27" s="156"/>
      <c r="D27" s="156"/>
      <c r="E27" s="156"/>
      <c r="F27" s="157"/>
      <c r="G27" s="17" t="s">
        <v>10</v>
      </c>
      <c r="H27" s="35"/>
      <c r="I27" s="17" t="s">
        <v>11</v>
      </c>
      <c r="J27" s="35"/>
      <c r="K27" s="17" t="s">
        <v>11</v>
      </c>
      <c r="L27" s="35"/>
      <c r="M27" s="37" t="s">
        <v>11</v>
      </c>
      <c r="N27" s="32"/>
      <c r="O27" s="37" t="s">
        <v>11</v>
      </c>
      <c r="P27" s="32"/>
      <c r="Q27" s="37" t="s">
        <v>11</v>
      </c>
      <c r="R27" s="32"/>
      <c r="S27" s="37" t="s">
        <v>30</v>
      </c>
      <c r="T27" s="32"/>
      <c r="U27" s="37" t="s">
        <v>30</v>
      </c>
      <c r="V27" s="33"/>
      <c r="W27" s="37" t="s">
        <v>30</v>
      </c>
      <c r="X27" s="33"/>
      <c r="Y27" s="41" t="s">
        <v>30</v>
      </c>
      <c r="Z27" s="101"/>
      <c r="AA27" s="41" t="s">
        <v>10</v>
      </c>
      <c r="AB27" s="101"/>
    </row>
    <row r="28" spans="1:28" ht="18" customHeight="1" thickBot="1" x14ac:dyDescent="0.35">
      <c r="A28" s="80" t="s">
        <v>25</v>
      </c>
      <c r="B28" s="155" t="s">
        <v>41</v>
      </c>
      <c r="C28" s="156"/>
      <c r="D28" s="156"/>
      <c r="E28" s="156"/>
      <c r="F28" s="157"/>
      <c r="G28" s="17" t="s">
        <v>10</v>
      </c>
      <c r="H28" s="35"/>
      <c r="I28" s="17" t="s">
        <v>11</v>
      </c>
      <c r="J28" s="35"/>
      <c r="K28" s="17" t="s">
        <v>10</v>
      </c>
      <c r="L28" s="35"/>
      <c r="M28" s="37" t="s">
        <v>11</v>
      </c>
      <c r="N28" s="32"/>
      <c r="O28" s="37" t="s">
        <v>30</v>
      </c>
      <c r="P28" s="32"/>
      <c r="Q28" s="37" t="s">
        <v>30</v>
      </c>
      <c r="R28" s="32"/>
      <c r="S28" s="37" t="s">
        <v>13</v>
      </c>
      <c r="T28" s="32"/>
      <c r="U28" s="37" t="s">
        <v>30</v>
      </c>
      <c r="V28" s="33"/>
      <c r="W28" s="37" t="s">
        <v>13</v>
      </c>
      <c r="X28" s="33"/>
      <c r="Y28" s="41" t="s">
        <v>10</v>
      </c>
      <c r="Z28" s="101"/>
      <c r="AA28" s="41" t="s">
        <v>10</v>
      </c>
      <c r="AB28" s="101"/>
    </row>
    <row r="29" spans="1:28" ht="18" customHeight="1" thickBot="1" x14ac:dyDescent="0.35">
      <c r="A29" s="80" t="s">
        <v>104</v>
      </c>
      <c r="B29" s="162" t="s">
        <v>42</v>
      </c>
      <c r="C29" s="163"/>
      <c r="D29" s="163"/>
      <c r="E29" s="163"/>
      <c r="F29" s="164"/>
      <c r="G29" s="17" t="s">
        <v>12</v>
      </c>
      <c r="H29" s="35"/>
      <c r="I29" s="17" t="s">
        <v>12</v>
      </c>
      <c r="J29" s="35"/>
      <c r="K29" s="17" t="s">
        <v>12</v>
      </c>
      <c r="L29" s="35"/>
      <c r="M29" s="37" t="s">
        <v>12</v>
      </c>
      <c r="N29" s="32"/>
      <c r="O29" s="37" t="s">
        <v>12</v>
      </c>
      <c r="P29" s="32"/>
      <c r="Q29" s="37" t="s">
        <v>12</v>
      </c>
      <c r="R29" s="32"/>
      <c r="S29" s="37" t="s">
        <v>12</v>
      </c>
      <c r="T29" s="36"/>
      <c r="U29" s="37" t="s">
        <v>12</v>
      </c>
      <c r="V29" s="34"/>
      <c r="W29" s="37" t="s">
        <v>12</v>
      </c>
      <c r="X29" s="34"/>
      <c r="Y29" s="42" t="s">
        <v>12</v>
      </c>
      <c r="Z29" s="102"/>
      <c r="AA29" s="42" t="s">
        <v>12</v>
      </c>
      <c r="AB29" s="102"/>
    </row>
    <row r="30" spans="1:28" ht="18" customHeight="1" thickBot="1" x14ac:dyDescent="0.35">
      <c r="A30" s="80" t="s">
        <v>105</v>
      </c>
      <c r="B30" s="155" t="s">
        <v>43</v>
      </c>
      <c r="C30" s="156"/>
      <c r="D30" s="156"/>
      <c r="E30" s="156"/>
      <c r="F30" s="157"/>
      <c r="G30" s="17" t="s">
        <v>11</v>
      </c>
      <c r="H30" s="35"/>
      <c r="I30" s="17" t="s">
        <v>10</v>
      </c>
      <c r="J30" s="35"/>
      <c r="K30" s="17" t="s">
        <v>11</v>
      </c>
      <c r="L30" s="35"/>
      <c r="M30" s="37" t="s">
        <v>10</v>
      </c>
      <c r="N30" s="32"/>
      <c r="O30" s="37" t="s">
        <v>30</v>
      </c>
      <c r="P30" s="32"/>
      <c r="Q30" s="37" t="s">
        <v>30</v>
      </c>
      <c r="R30" s="32"/>
      <c r="S30" s="37" t="s">
        <v>13</v>
      </c>
      <c r="T30" s="32"/>
      <c r="U30" s="37" t="s">
        <v>13</v>
      </c>
      <c r="V30" s="33"/>
      <c r="W30" s="37" t="s">
        <v>13</v>
      </c>
      <c r="X30" s="33"/>
      <c r="Y30" s="41" t="s">
        <v>10</v>
      </c>
      <c r="Z30" s="101"/>
      <c r="AA30" s="41" t="s">
        <v>12</v>
      </c>
      <c r="AB30" s="101"/>
    </row>
    <row r="31" spans="1:28" ht="18" customHeight="1" thickBot="1" x14ac:dyDescent="0.35">
      <c r="A31" s="80" t="s">
        <v>106</v>
      </c>
      <c r="B31" s="155" t="s">
        <v>95</v>
      </c>
      <c r="C31" s="156"/>
      <c r="D31" s="156"/>
      <c r="E31" s="156"/>
      <c r="F31" s="157"/>
      <c r="G31" s="17" t="s">
        <v>11</v>
      </c>
      <c r="H31" s="35"/>
      <c r="I31" s="17" t="s">
        <v>10</v>
      </c>
      <c r="J31" s="35"/>
      <c r="K31" s="17" t="s">
        <v>11</v>
      </c>
      <c r="L31" s="35"/>
      <c r="M31" s="37" t="s">
        <v>10</v>
      </c>
      <c r="N31" s="32"/>
      <c r="O31" s="37" t="s">
        <v>30</v>
      </c>
      <c r="P31" s="32"/>
      <c r="Q31" s="37" t="s">
        <v>30</v>
      </c>
      <c r="R31" s="32"/>
      <c r="S31" s="37" t="s">
        <v>30</v>
      </c>
      <c r="T31" s="32"/>
      <c r="U31" s="37"/>
      <c r="V31" s="33"/>
      <c r="W31" s="37" t="s">
        <v>13</v>
      </c>
      <c r="X31" s="33"/>
      <c r="Y31" s="41" t="s">
        <v>10</v>
      </c>
      <c r="Z31" s="101"/>
      <c r="AA31" s="41" t="s">
        <v>12</v>
      </c>
      <c r="AB31" s="101"/>
    </row>
    <row r="32" spans="1:28" ht="36.65" customHeight="1" thickBot="1" x14ac:dyDescent="0.35">
      <c r="A32" s="80" t="s">
        <v>107</v>
      </c>
      <c r="B32" s="155" t="s">
        <v>49</v>
      </c>
      <c r="C32" s="156"/>
      <c r="D32" s="156"/>
      <c r="E32" s="156"/>
      <c r="F32" s="157"/>
      <c r="G32" s="17" t="s">
        <v>10</v>
      </c>
      <c r="H32" s="35"/>
      <c r="I32" s="17" t="s">
        <v>11</v>
      </c>
      <c r="J32" s="35"/>
      <c r="K32" s="17" t="s">
        <v>11</v>
      </c>
      <c r="L32" s="35"/>
      <c r="M32" s="37" t="s">
        <v>11</v>
      </c>
      <c r="N32" s="32"/>
      <c r="O32" s="37" t="s">
        <v>11</v>
      </c>
      <c r="P32" s="32"/>
      <c r="Q32" s="37" t="s">
        <v>11</v>
      </c>
      <c r="R32" s="32"/>
      <c r="S32" s="37" t="s">
        <v>30</v>
      </c>
      <c r="T32" s="32"/>
      <c r="U32" s="37" t="s">
        <v>30</v>
      </c>
      <c r="V32" s="33"/>
      <c r="W32" s="37" t="s">
        <v>30</v>
      </c>
      <c r="X32" s="33"/>
      <c r="Y32" s="41" t="s">
        <v>30</v>
      </c>
      <c r="Z32" s="101"/>
      <c r="AA32" s="41" t="s">
        <v>10</v>
      </c>
      <c r="AB32" s="101"/>
    </row>
    <row r="33" spans="1:28" ht="18" customHeight="1" thickBot="1" x14ac:dyDescent="0.35">
      <c r="A33" s="80" t="s">
        <v>108</v>
      </c>
      <c r="B33" s="162" t="s">
        <v>70</v>
      </c>
      <c r="C33" s="163"/>
      <c r="D33" s="163"/>
      <c r="E33" s="163"/>
      <c r="F33" s="164"/>
      <c r="G33" s="17" t="s">
        <v>11</v>
      </c>
      <c r="H33" s="35"/>
      <c r="I33" s="17" t="s">
        <v>11</v>
      </c>
      <c r="J33" s="35"/>
      <c r="K33" s="17" t="s">
        <v>11</v>
      </c>
      <c r="L33" s="35"/>
      <c r="M33" s="37" t="s">
        <v>10</v>
      </c>
      <c r="N33" s="32"/>
      <c r="O33" s="37" t="s">
        <v>13</v>
      </c>
      <c r="P33" s="32"/>
      <c r="Q33" s="37" t="s">
        <v>30</v>
      </c>
      <c r="R33" s="32"/>
      <c r="S33" s="37" t="s">
        <v>13</v>
      </c>
      <c r="T33" s="32"/>
      <c r="U33" s="37" t="s">
        <v>30</v>
      </c>
      <c r="V33" s="33"/>
      <c r="W33" s="37" t="s">
        <v>13</v>
      </c>
      <c r="X33" s="33"/>
      <c r="Y33" s="41" t="s">
        <v>10</v>
      </c>
      <c r="Z33" s="101"/>
      <c r="AA33" s="41" t="s">
        <v>10</v>
      </c>
      <c r="AB33" s="101"/>
    </row>
    <row r="34" spans="1:28" ht="26.5" customHeight="1" thickBot="1" x14ac:dyDescent="0.35">
      <c r="A34" s="80" t="s">
        <v>26</v>
      </c>
      <c r="B34" s="155" t="s">
        <v>44</v>
      </c>
      <c r="C34" s="156"/>
      <c r="D34" s="156"/>
      <c r="E34" s="156"/>
      <c r="F34" s="157"/>
      <c r="G34" s="17" t="s">
        <v>10</v>
      </c>
      <c r="H34" s="35"/>
      <c r="I34" s="17" t="s">
        <v>11</v>
      </c>
      <c r="J34" s="35"/>
      <c r="K34" s="17" t="s">
        <v>11</v>
      </c>
      <c r="L34" s="35"/>
      <c r="M34" s="37" t="s">
        <v>11</v>
      </c>
      <c r="N34" s="32"/>
      <c r="O34" s="37" t="s">
        <v>30</v>
      </c>
      <c r="P34" s="32"/>
      <c r="Q34" s="37" t="s">
        <v>11</v>
      </c>
      <c r="R34" s="32"/>
      <c r="S34" s="37" t="s">
        <v>13</v>
      </c>
      <c r="T34" s="32"/>
      <c r="U34" s="37" t="s">
        <v>30</v>
      </c>
      <c r="V34" s="33"/>
      <c r="W34" s="37" t="s">
        <v>30</v>
      </c>
      <c r="X34" s="33"/>
      <c r="Y34" s="41" t="s">
        <v>30</v>
      </c>
      <c r="Z34" s="101"/>
      <c r="AA34" s="41" t="s">
        <v>10</v>
      </c>
      <c r="AB34" s="101"/>
    </row>
    <row r="35" spans="1:28" ht="18" customHeight="1" thickBot="1" x14ac:dyDescent="0.35">
      <c r="A35" s="80" t="s">
        <v>109</v>
      </c>
      <c r="B35" s="155" t="s">
        <v>45</v>
      </c>
      <c r="C35" s="156"/>
      <c r="D35" s="156"/>
      <c r="E35" s="156"/>
      <c r="F35" s="157"/>
      <c r="G35" s="17" t="s">
        <v>11</v>
      </c>
      <c r="H35" s="35"/>
      <c r="I35" s="17" t="s">
        <v>12</v>
      </c>
      <c r="J35" s="35"/>
      <c r="K35" s="17" t="s">
        <v>11</v>
      </c>
      <c r="L35" s="35"/>
      <c r="M35" s="37" t="s">
        <v>12</v>
      </c>
      <c r="N35" s="36"/>
      <c r="O35" s="37" t="s">
        <v>12</v>
      </c>
      <c r="P35" s="36"/>
      <c r="Q35" s="37" t="s">
        <v>13</v>
      </c>
      <c r="R35" s="36"/>
      <c r="S35" s="37" t="s">
        <v>13</v>
      </c>
      <c r="T35" s="36"/>
      <c r="U35" s="37" t="s">
        <v>13</v>
      </c>
      <c r="V35" s="34"/>
      <c r="W35" s="37" t="s">
        <v>13</v>
      </c>
      <c r="X35" s="34"/>
      <c r="Y35" s="42" t="s">
        <v>12</v>
      </c>
      <c r="Z35" s="102"/>
      <c r="AA35" s="42" t="s">
        <v>12</v>
      </c>
      <c r="AB35" s="102"/>
    </row>
    <row r="36" spans="1:28" ht="18" customHeight="1" thickBot="1" x14ac:dyDescent="0.35">
      <c r="A36" s="80" t="s">
        <v>110</v>
      </c>
      <c r="B36" s="155" t="s">
        <v>73</v>
      </c>
      <c r="C36" s="156"/>
      <c r="D36" s="156"/>
      <c r="E36" s="156"/>
      <c r="F36" s="157"/>
      <c r="G36" s="17" t="s">
        <v>13</v>
      </c>
      <c r="H36" s="35"/>
      <c r="I36" s="17" t="s">
        <v>13</v>
      </c>
      <c r="J36" s="35"/>
      <c r="K36" s="17" t="s">
        <v>13</v>
      </c>
      <c r="L36" s="35"/>
      <c r="M36" s="37" t="s">
        <v>13</v>
      </c>
      <c r="N36" s="32"/>
      <c r="O36" s="37" t="s">
        <v>13</v>
      </c>
      <c r="P36" s="32"/>
      <c r="Q36" s="37" t="s">
        <v>13</v>
      </c>
      <c r="R36" s="32"/>
      <c r="S36" s="37" t="s">
        <v>13</v>
      </c>
      <c r="T36" s="32"/>
      <c r="U36" s="37" t="s">
        <v>13</v>
      </c>
      <c r="V36" s="32"/>
      <c r="W36" s="37" t="s">
        <v>13</v>
      </c>
      <c r="X36" s="33"/>
      <c r="Y36" s="41" t="s">
        <v>10</v>
      </c>
      <c r="Z36" s="101"/>
      <c r="AA36" s="41" t="s">
        <v>13</v>
      </c>
      <c r="AB36" s="101"/>
    </row>
    <row r="37" spans="1:28" ht="18" customHeight="1" thickBot="1" x14ac:dyDescent="0.35">
      <c r="A37" s="80" t="s">
        <v>92</v>
      </c>
      <c r="B37" s="155" t="s">
        <v>93</v>
      </c>
      <c r="C37" s="156"/>
      <c r="D37" s="156"/>
      <c r="E37" s="156"/>
      <c r="F37" s="157"/>
      <c r="G37" s="17" t="s">
        <v>13</v>
      </c>
      <c r="H37" s="35"/>
      <c r="I37" s="17" t="s">
        <v>13</v>
      </c>
      <c r="J37" s="35"/>
      <c r="K37" s="17" t="s">
        <v>13</v>
      </c>
      <c r="L37" s="35"/>
      <c r="M37" s="37" t="s">
        <v>13</v>
      </c>
      <c r="N37" s="32"/>
      <c r="O37" s="37" t="s">
        <v>13</v>
      </c>
      <c r="P37" s="32"/>
      <c r="Q37" s="37" t="s">
        <v>13</v>
      </c>
      <c r="R37" s="32"/>
      <c r="S37" s="37" t="s">
        <v>13</v>
      </c>
      <c r="T37" s="32"/>
      <c r="U37" s="37" t="s">
        <v>13</v>
      </c>
      <c r="V37" s="32"/>
      <c r="W37" s="37" t="s">
        <v>13</v>
      </c>
      <c r="X37" s="33"/>
      <c r="Y37" s="95" t="s">
        <v>13</v>
      </c>
      <c r="Z37" s="103"/>
      <c r="AA37" s="95" t="s">
        <v>10</v>
      </c>
      <c r="AB37" s="103"/>
    </row>
    <row r="38" spans="1:28" ht="23.5" customHeight="1" thickBot="1" x14ac:dyDescent="0.35">
      <c r="A38" s="80" t="s">
        <v>27</v>
      </c>
      <c r="B38" s="155" t="s">
        <v>94</v>
      </c>
      <c r="C38" s="156"/>
      <c r="D38" s="156"/>
      <c r="E38" s="156"/>
      <c r="F38" s="157"/>
      <c r="G38" s="17" t="s">
        <v>10</v>
      </c>
      <c r="H38" s="35"/>
      <c r="I38" s="17" t="s">
        <v>11</v>
      </c>
      <c r="J38" s="35"/>
      <c r="K38" s="17" t="s">
        <v>11</v>
      </c>
      <c r="L38" s="35"/>
      <c r="M38" s="37" t="s">
        <v>11</v>
      </c>
      <c r="N38" s="32"/>
      <c r="O38" s="37" t="s">
        <v>11</v>
      </c>
      <c r="P38" s="32"/>
      <c r="Q38" s="37" t="s">
        <v>11</v>
      </c>
      <c r="R38" s="32"/>
      <c r="S38" s="37" t="s">
        <v>30</v>
      </c>
      <c r="T38" s="32"/>
      <c r="U38" s="37" t="s">
        <v>30</v>
      </c>
      <c r="V38" s="33"/>
      <c r="W38" s="17" t="s">
        <v>30</v>
      </c>
      <c r="X38" s="44"/>
      <c r="Y38" s="43" t="s">
        <v>30</v>
      </c>
      <c r="Z38" s="104"/>
      <c r="AA38" s="108" t="s">
        <v>11</v>
      </c>
      <c r="AB38" s="104"/>
    </row>
    <row r="39" spans="1:28" ht="50.15" customHeight="1" thickBot="1" x14ac:dyDescent="0.35">
      <c r="A39" s="165" t="s">
        <v>116</v>
      </c>
      <c r="B39" s="166"/>
      <c r="C39" s="166"/>
      <c r="D39" s="166"/>
      <c r="E39" s="166"/>
      <c r="F39" s="167"/>
      <c r="G39" s="17" t="s">
        <v>10</v>
      </c>
      <c r="H39" s="35"/>
      <c r="I39" s="17" t="s">
        <v>11</v>
      </c>
      <c r="J39" s="35"/>
      <c r="K39" s="17" t="s">
        <v>11</v>
      </c>
      <c r="L39" s="35"/>
      <c r="M39" s="37" t="s">
        <v>11</v>
      </c>
      <c r="N39" s="32"/>
      <c r="O39" s="37" t="s">
        <v>11</v>
      </c>
      <c r="P39" s="32"/>
      <c r="Q39" s="37" t="s">
        <v>11</v>
      </c>
      <c r="R39" s="32"/>
      <c r="S39" s="37" t="s">
        <v>30</v>
      </c>
      <c r="T39" s="32"/>
      <c r="U39" s="37" t="s">
        <v>30</v>
      </c>
      <c r="V39" s="33"/>
      <c r="W39" s="17" t="s">
        <v>30</v>
      </c>
      <c r="X39" s="44"/>
      <c r="Y39" s="43" t="s">
        <v>30</v>
      </c>
      <c r="Z39" s="104"/>
      <c r="AA39" s="43"/>
      <c r="AB39" s="104"/>
    </row>
    <row r="41" spans="1:28" ht="15" customHeight="1" x14ac:dyDescent="0.3">
      <c r="A41" s="158" t="s">
        <v>50</v>
      </c>
      <c r="B41" s="158"/>
      <c r="C41" s="158"/>
      <c r="D41" s="158"/>
      <c r="E41" s="158"/>
      <c r="F41" s="158"/>
    </row>
    <row r="42" spans="1:28" ht="15" customHeight="1" x14ac:dyDescent="0.3">
      <c r="A42" s="158" t="s">
        <v>46</v>
      </c>
      <c r="B42" s="158"/>
      <c r="C42" s="158"/>
      <c r="D42" s="158"/>
      <c r="E42" s="158"/>
      <c r="F42" s="158"/>
    </row>
    <row r="43" spans="1:28" ht="15" customHeight="1" x14ac:dyDescent="0.3">
      <c r="A43" s="158" t="s">
        <v>47</v>
      </c>
      <c r="B43" s="158"/>
      <c r="C43" s="158"/>
      <c r="D43" s="158"/>
      <c r="E43" s="158"/>
      <c r="F43" s="158"/>
    </row>
    <row r="44" spans="1:28" ht="15" customHeight="1" x14ac:dyDescent="0.3">
      <c r="A44" s="158" t="s">
        <v>48</v>
      </c>
      <c r="B44" s="158"/>
      <c r="C44" s="158"/>
      <c r="D44" s="158"/>
      <c r="E44" s="158"/>
      <c r="F44" s="158"/>
    </row>
    <row r="45" spans="1:28" ht="15" customHeight="1" x14ac:dyDescent="0.3">
      <c r="A45" s="22"/>
      <c r="B45" s="22"/>
      <c r="C45" s="22"/>
      <c r="D45" s="22"/>
      <c r="E45" s="22"/>
      <c r="F45" s="22"/>
    </row>
    <row r="47" spans="1:28" x14ac:dyDescent="0.3">
      <c r="A47" s="15" t="s">
        <v>52</v>
      </c>
    </row>
    <row r="48" spans="1:28" ht="5.15" customHeight="1" x14ac:dyDescent="0.3"/>
    <row r="49" spans="1:28" x14ac:dyDescent="0.3">
      <c r="A49" s="159" t="s">
        <v>51</v>
      </c>
      <c r="B49" s="159"/>
      <c r="C49" s="159"/>
      <c r="D49" s="159"/>
      <c r="E49" s="159"/>
      <c r="F49" s="159"/>
      <c r="G49" s="159"/>
      <c r="H49" s="159"/>
      <c r="I49" s="159"/>
      <c r="J49" s="159"/>
      <c r="K49" s="159"/>
      <c r="L49" s="159"/>
      <c r="M49" s="159"/>
      <c r="N49" s="159"/>
      <c r="O49" s="159"/>
      <c r="P49" s="159"/>
    </row>
    <row r="50" spans="1:28" x14ac:dyDescent="0.3">
      <c r="A50" s="160" t="s">
        <v>53</v>
      </c>
      <c r="B50" s="160"/>
      <c r="C50" s="160"/>
      <c r="D50" s="160"/>
      <c r="E50" s="160"/>
      <c r="F50" s="160"/>
      <c r="G50" s="160"/>
      <c r="H50" s="160"/>
      <c r="I50" s="160"/>
      <c r="J50" s="160"/>
      <c r="K50" s="160"/>
      <c r="L50" s="160"/>
      <c r="M50" s="160"/>
      <c r="N50" s="160"/>
      <c r="O50" s="29"/>
      <c r="P50" s="29"/>
      <c r="V50" s="30"/>
      <c r="W50" s="29"/>
      <c r="X50" s="29"/>
      <c r="Y50" s="29"/>
      <c r="Z50" s="29"/>
      <c r="AA50" s="99"/>
      <c r="AB50" s="99"/>
    </row>
    <row r="51" spans="1:28" x14ac:dyDescent="0.3">
      <c r="A51" s="23"/>
      <c r="B51" s="23"/>
      <c r="C51" s="23"/>
      <c r="D51" s="23"/>
      <c r="E51" s="23"/>
      <c r="F51" s="23"/>
      <c r="G51" s="30"/>
      <c r="H51" s="30"/>
      <c r="I51" s="30"/>
      <c r="J51" s="30"/>
      <c r="K51" s="30"/>
      <c r="L51" s="30"/>
      <c r="M51" s="30"/>
      <c r="N51" s="30"/>
      <c r="O51" s="30"/>
      <c r="P51" s="30"/>
      <c r="Q51" s="30"/>
      <c r="R51" s="30"/>
      <c r="S51" s="30"/>
      <c r="T51" s="30"/>
      <c r="U51" s="30"/>
      <c r="V51" s="30"/>
      <c r="W51" s="29"/>
      <c r="X51" s="29"/>
      <c r="Y51" s="29"/>
      <c r="Z51" s="29"/>
      <c r="AA51" s="99"/>
      <c r="AB51" s="99"/>
    </row>
    <row r="53" spans="1:28" x14ac:dyDescent="0.3">
      <c r="A53" s="160" t="s">
        <v>54</v>
      </c>
      <c r="B53" s="160"/>
      <c r="C53" s="160"/>
      <c r="D53" s="160"/>
      <c r="E53" s="160"/>
      <c r="F53" s="160"/>
      <c r="G53" s="160"/>
      <c r="H53" s="160"/>
      <c r="I53" s="160"/>
      <c r="J53" s="160"/>
      <c r="K53" s="160"/>
      <c r="L53" s="160"/>
      <c r="M53" s="160"/>
      <c r="N53" s="160"/>
      <c r="O53" s="160"/>
      <c r="P53" s="160"/>
    </row>
    <row r="55" spans="1:28" ht="15" customHeight="1" x14ac:dyDescent="0.3">
      <c r="A55" s="152" t="s">
        <v>55</v>
      </c>
      <c r="B55" s="152"/>
      <c r="C55" s="152"/>
      <c r="D55" s="152"/>
      <c r="E55" s="27" t="s">
        <v>28</v>
      </c>
      <c r="F55" s="16"/>
      <c r="G55" s="152" t="s">
        <v>59</v>
      </c>
      <c r="H55" s="152"/>
      <c r="I55" s="152"/>
      <c r="J55" s="152"/>
      <c r="K55" s="152"/>
      <c r="L55" s="152"/>
      <c r="M55" s="152"/>
      <c r="N55" s="152"/>
      <c r="O55" s="152"/>
      <c r="P55" s="152"/>
      <c r="Q55" s="152"/>
      <c r="R55" s="152"/>
      <c r="S55" s="152"/>
      <c r="T55" s="152"/>
      <c r="U55" s="27" t="s">
        <v>5</v>
      </c>
      <c r="V55" s="27"/>
    </row>
    <row r="56" spans="1:28" ht="15" customHeight="1" x14ac:dyDescent="0.3">
      <c r="A56" s="152" t="s">
        <v>56</v>
      </c>
      <c r="B56" s="152"/>
      <c r="C56" s="152"/>
      <c r="D56" s="152"/>
      <c r="E56" s="27" t="s">
        <v>1</v>
      </c>
      <c r="F56" s="16"/>
      <c r="G56" s="152" t="s">
        <v>60</v>
      </c>
      <c r="H56" s="152"/>
      <c r="I56" s="152" t="s">
        <v>6</v>
      </c>
      <c r="J56" s="152"/>
      <c r="K56" s="152"/>
      <c r="L56" s="152"/>
      <c r="M56" s="152"/>
      <c r="N56" s="152"/>
      <c r="O56" s="152"/>
      <c r="P56" s="152"/>
      <c r="Q56" s="152"/>
      <c r="R56" s="152"/>
      <c r="S56" s="152"/>
      <c r="T56" s="152"/>
      <c r="U56" s="27" t="s">
        <v>6</v>
      </c>
      <c r="V56" s="27"/>
    </row>
    <row r="57" spans="1:28" ht="15" customHeight="1" x14ac:dyDescent="0.3">
      <c r="A57" s="152" t="s">
        <v>57</v>
      </c>
      <c r="B57" s="152"/>
      <c r="C57" s="152"/>
      <c r="D57" s="152"/>
      <c r="E57" s="27" t="s">
        <v>2</v>
      </c>
      <c r="F57" s="16"/>
      <c r="G57" s="152" t="s">
        <v>67</v>
      </c>
      <c r="H57" s="152"/>
      <c r="I57" s="152"/>
      <c r="J57" s="152"/>
      <c r="K57" s="152"/>
      <c r="L57" s="152"/>
      <c r="M57" s="152"/>
      <c r="N57" s="152"/>
      <c r="O57" s="152"/>
      <c r="P57" s="152"/>
      <c r="Q57" s="152"/>
      <c r="R57" s="152"/>
      <c r="S57" s="152"/>
      <c r="T57" s="152"/>
      <c r="U57" s="27" t="s">
        <v>7</v>
      </c>
      <c r="V57" s="27"/>
    </row>
    <row r="58" spans="1:28" ht="15" customHeight="1" x14ac:dyDescent="0.3">
      <c r="A58" s="152" t="s">
        <v>58</v>
      </c>
      <c r="B58" s="152"/>
      <c r="C58" s="152"/>
      <c r="D58" s="152"/>
      <c r="E58" s="27" t="s">
        <v>3</v>
      </c>
      <c r="F58" s="16"/>
      <c r="G58" s="152" t="s">
        <v>61</v>
      </c>
      <c r="H58" s="152"/>
      <c r="I58" s="152"/>
      <c r="J58" s="152"/>
      <c r="K58" s="152"/>
      <c r="L58" s="152"/>
      <c r="M58" s="152"/>
      <c r="N58" s="152"/>
      <c r="O58" s="152"/>
      <c r="P58" s="152"/>
      <c r="Q58" s="152"/>
      <c r="R58" s="152"/>
      <c r="S58" s="152"/>
      <c r="T58" s="152"/>
      <c r="U58" s="27" t="s">
        <v>8</v>
      </c>
      <c r="V58" s="27"/>
    </row>
    <row r="59" spans="1:28" ht="15" customHeight="1" x14ac:dyDescent="0.3">
      <c r="A59" s="152" t="s">
        <v>29</v>
      </c>
      <c r="B59" s="152"/>
      <c r="C59" s="152"/>
      <c r="D59" s="152"/>
      <c r="E59" s="27" t="s">
        <v>4</v>
      </c>
      <c r="F59" s="16"/>
      <c r="G59" s="152" t="s">
        <v>62</v>
      </c>
      <c r="H59" s="152"/>
      <c r="I59" s="152"/>
      <c r="J59" s="152"/>
      <c r="K59" s="152"/>
      <c r="L59" s="152"/>
      <c r="M59" s="152"/>
      <c r="N59" s="152"/>
      <c r="O59" s="152"/>
      <c r="P59" s="152"/>
      <c r="Q59" s="152"/>
      <c r="R59" s="152"/>
      <c r="S59" s="152"/>
      <c r="T59" s="152"/>
      <c r="U59" s="27" t="s">
        <v>9</v>
      </c>
      <c r="V59" s="27"/>
    </row>
    <row r="60" spans="1:28" ht="15" customHeight="1" x14ac:dyDescent="0.3">
      <c r="A60" s="21" t="s">
        <v>118</v>
      </c>
      <c r="B60" s="21"/>
      <c r="C60" s="21"/>
      <c r="D60" s="21"/>
      <c r="E60" s="27" t="s">
        <v>119</v>
      </c>
      <c r="F60" s="16"/>
      <c r="G60" s="25" t="s">
        <v>118</v>
      </c>
      <c r="H60" s="25"/>
      <c r="I60" s="25"/>
      <c r="J60" s="25"/>
      <c r="K60" s="25"/>
      <c r="L60" s="25"/>
      <c r="M60" s="25"/>
      <c r="N60" s="25"/>
      <c r="O60" s="25"/>
      <c r="P60" s="25"/>
      <c r="Q60" s="25"/>
      <c r="R60" s="25"/>
      <c r="S60" s="25"/>
      <c r="T60" s="25"/>
      <c r="U60" s="27" t="s">
        <v>119</v>
      </c>
      <c r="V60" s="26"/>
    </row>
    <row r="61" spans="1:28" ht="15" customHeight="1" x14ac:dyDescent="0.3">
      <c r="A61" s="16"/>
      <c r="B61" s="16"/>
      <c r="C61" s="16"/>
      <c r="D61" s="16"/>
      <c r="E61" s="23"/>
      <c r="F61" s="16"/>
      <c r="K61" s="14"/>
      <c r="L61" s="14"/>
    </row>
    <row r="62" spans="1:28" ht="15" customHeight="1" x14ac:dyDescent="0.3">
      <c r="A62" s="153" t="s">
        <v>63</v>
      </c>
      <c r="B62" s="154"/>
      <c r="C62" s="154"/>
      <c r="D62" s="154"/>
      <c r="E62" s="154"/>
      <c r="F62" s="154"/>
      <c r="G62" s="154"/>
      <c r="H62" s="154"/>
      <c r="I62" s="154"/>
      <c r="J62" s="154"/>
      <c r="K62" s="154"/>
      <c r="L62" s="154"/>
      <c r="M62" s="154"/>
      <c r="N62" s="154"/>
      <c r="O62" s="154"/>
      <c r="P62" s="154"/>
    </row>
    <row r="63" spans="1:28" ht="15" customHeight="1" x14ac:dyDescent="0.3">
      <c r="A63" s="154"/>
      <c r="B63" s="154"/>
      <c r="C63" s="154"/>
      <c r="D63" s="154"/>
      <c r="E63" s="154"/>
      <c r="F63" s="154"/>
      <c r="G63" s="154"/>
      <c r="H63" s="154"/>
      <c r="I63" s="154"/>
      <c r="J63" s="154"/>
      <c r="K63" s="154"/>
      <c r="L63" s="154"/>
      <c r="M63" s="154"/>
      <c r="N63" s="154"/>
      <c r="O63" s="154"/>
      <c r="P63" s="154"/>
    </row>
    <row r="64" spans="1:28" ht="15" customHeight="1" x14ac:dyDescent="0.3">
      <c r="A64" s="154"/>
      <c r="B64" s="154"/>
      <c r="C64" s="154"/>
      <c r="D64" s="154"/>
      <c r="E64" s="154"/>
      <c r="F64" s="154"/>
      <c r="G64" s="154"/>
      <c r="H64" s="154"/>
      <c r="I64" s="154"/>
      <c r="J64" s="154"/>
      <c r="K64" s="154"/>
      <c r="L64" s="154"/>
      <c r="M64" s="154"/>
      <c r="N64" s="154"/>
      <c r="O64" s="154"/>
      <c r="P64" s="154"/>
    </row>
    <row r="65" spans="1:26" ht="14.5" thickBot="1" x14ac:dyDescent="0.35"/>
    <row r="66" spans="1:26" ht="40.4" customHeight="1" thickBot="1" x14ac:dyDescent="0.35">
      <c r="A66" s="148" t="s">
        <v>64</v>
      </c>
      <c r="B66" s="148"/>
      <c r="C66" s="148"/>
      <c r="D66" s="148"/>
      <c r="E66" s="148"/>
      <c r="F66" s="149" t="s">
        <v>65</v>
      </c>
      <c r="G66" s="149"/>
      <c r="H66" s="149"/>
      <c r="I66" s="31" t="s">
        <v>66</v>
      </c>
      <c r="J66" s="45"/>
      <c r="K66" s="150"/>
      <c r="L66" s="150"/>
      <c r="M66" s="150"/>
      <c r="N66" s="150"/>
      <c r="O66" s="150"/>
      <c r="P66" s="150"/>
      <c r="Q66" s="150"/>
      <c r="R66" s="150"/>
      <c r="S66" s="150"/>
      <c r="T66" s="150"/>
      <c r="U66" s="150"/>
      <c r="V66" s="150"/>
      <c r="W66" s="150"/>
      <c r="X66" s="150"/>
      <c r="Y66" s="150"/>
      <c r="Z66" s="151"/>
    </row>
  </sheetData>
  <mergeCells count="69">
    <mergeCell ref="S8:T8"/>
    <mergeCell ref="B19:F19"/>
    <mergeCell ref="B20:F20"/>
    <mergeCell ref="B21:F21"/>
    <mergeCell ref="T5:Z5"/>
    <mergeCell ref="U8:V8"/>
    <mergeCell ref="W8:X8"/>
    <mergeCell ref="Y8:Z8"/>
    <mergeCell ref="B8:F8"/>
    <mergeCell ref="G6:L6"/>
    <mergeCell ref="G8:H8"/>
    <mergeCell ref="I8:J8"/>
    <mergeCell ref="K5:N5"/>
    <mergeCell ref="F5:J5"/>
    <mergeCell ref="P5:S5"/>
    <mergeCell ref="K8:L8"/>
    <mergeCell ref="B25:F25"/>
    <mergeCell ref="A39:F39"/>
    <mergeCell ref="M8:N8"/>
    <mergeCell ref="O8:P8"/>
    <mergeCell ref="Q8:R8"/>
    <mergeCell ref="B23:F23"/>
    <mergeCell ref="B24:F24"/>
    <mergeCell ref="B9:F9"/>
    <mergeCell ref="B10:F10"/>
    <mergeCell ref="B11:F11"/>
    <mergeCell ref="B12:F12"/>
    <mergeCell ref="B16:F16"/>
    <mergeCell ref="B15:F15"/>
    <mergeCell ref="B13:F13"/>
    <mergeCell ref="B14:F14"/>
    <mergeCell ref="B22:F22"/>
    <mergeCell ref="A53:P53"/>
    <mergeCell ref="G57:T57"/>
    <mergeCell ref="B37:F37"/>
    <mergeCell ref="B32:F32"/>
    <mergeCell ref="B17:F17"/>
    <mergeCell ref="B18:F18"/>
    <mergeCell ref="B33:F33"/>
    <mergeCell ref="G56:T56"/>
    <mergeCell ref="A56:D56"/>
    <mergeCell ref="B26:F26"/>
    <mergeCell ref="B27:F27"/>
    <mergeCell ref="B28:F28"/>
    <mergeCell ref="B29:F29"/>
    <mergeCell ref="B30:F30"/>
    <mergeCell ref="B31:F31"/>
    <mergeCell ref="G55:T55"/>
    <mergeCell ref="A42:F42"/>
    <mergeCell ref="A43:F43"/>
    <mergeCell ref="A44:F44"/>
    <mergeCell ref="A49:P49"/>
    <mergeCell ref="A50:N50"/>
    <mergeCell ref="AA8:AB8"/>
    <mergeCell ref="A66:E66"/>
    <mergeCell ref="F66:H66"/>
    <mergeCell ref="K66:Z66"/>
    <mergeCell ref="G59:T59"/>
    <mergeCell ref="A58:D58"/>
    <mergeCell ref="G58:T58"/>
    <mergeCell ref="A59:D59"/>
    <mergeCell ref="A62:P64"/>
    <mergeCell ref="A57:D57"/>
    <mergeCell ref="A55:D55"/>
    <mergeCell ref="B34:F34"/>
    <mergeCell ref="B35:F35"/>
    <mergeCell ref="B36:F36"/>
    <mergeCell ref="B38:F38"/>
    <mergeCell ref="A41:F41"/>
  </mergeCells>
  <dataValidations count="1">
    <dataValidation type="list" allowBlank="1" showInputMessage="1" showErrorMessage="1" sqref="K5:N5" xr:uid="{00000000-0002-0000-0200-000000000000}">
      <formula1>"Deutsch,English"</formula1>
    </dataValidation>
  </dataValidations>
  <pageMargins left="0.23622047244094491" right="0.23622047244094491" top="0.19685039370078741" bottom="0.19685039370078741"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Vorlage</vt:lpstr>
      <vt:lpstr>Werte</vt:lpstr>
      <vt:lpstr>englisch</vt:lpstr>
      <vt:lpstr>englisch!Druckbereich</vt:lpstr>
      <vt:lpstr>Vorlage!Druckbereich</vt:lpstr>
      <vt:lpstr>englisch!Text10</vt:lpstr>
      <vt:lpstr>Vorlage!Text10</vt:lpstr>
    </vt:vector>
  </TitlesOfParts>
  <Company>ebm-papst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Wimmer, Christian</dc:creator>
  <cp:lastModifiedBy>Wimmer, Christian</cp:lastModifiedBy>
  <cp:lastPrinted>2024-11-21T13:28:36Z</cp:lastPrinted>
  <dcterms:created xsi:type="dcterms:W3CDTF">2021-03-05T08:22:06Z</dcterms:created>
  <dcterms:modified xsi:type="dcterms:W3CDTF">2025-02-18T11:46:00Z</dcterms:modified>
</cp:coreProperties>
</file>